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GSLSNAS2\MWC-Share\Reports\Reports and Findings\"/>
    </mc:Choice>
  </mc:AlternateContent>
  <xr:revisionPtr revIDLastSave="0" documentId="13_ncr:1_{FF055C9B-FB4D-47A3-BA2F-E83B1BACD918}" xr6:coauthVersionLast="47" xr6:coauthVersionMax="47" xr10:uidLastSave="{00000000-0000-0000-0000-000000000000}"/>
  <bookViews>
    <workbookView xWindow="3165" yWindow="1275" windowWidth="19080" windowHeight="13305" xr2:uid="{D9B7456A-7A49-4780-ADDC-462578799304}"/>
  </bookViews>
  <sheets>
    <sheet name="Summary" sheetId="4" r:id="rId1"/>
    <sheet name="2023" sheetId="1" r:id="rId2"/>
    <sheet name="2022" sheetId="5" r:id="rId3"/>
    <sheet name="2020" sheetId="3" r:id="rId4"/>
    <sheet name="2018" sheetId="2" r:id="rId5"/>
  </sheets>
  <definedNames>
    <definedName name="_xlnm.Print_Area" localSheetId="1">'2023'!$A$1:$F$57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F5" i="4"/>
  <c r="F4" i="4"/>
  <c r="D54" i="5" l="1"/>
  <c r="F23" i="5"/>
  <c r="D23" i="5"/>
  <c r="D22" i="5"/>
  <c r="F22" i="5"/>
  <c r="E4" i="4"/>
  <c r="F54" i="5"/>
  <c r="D6" i="5"/>
  <c r="D16" i="5"/>
  <c r="F16" i="5" s="1"/>
  <c r="F52" i="5"/>
  <c r="F51" i="5"/>
  <c r="K50" i="5"/>
  <c r="F9" i="5"/>
  <c r="F6" i="5"/>
  <c r="F53" i="5"/>
  <c r="F35" i="5"/>
  <c r="D32" i="5"/>
  <c r="F21" i="5"/>
  <c r="F20" i="5"/>
  <c r="F19" i="5"/>
  <c r="F18" i="5"/>
  <c r="F17" i="5"/>
  <c r="D15" i="5"/>
  <c r="F15" i="5" s="1"/>
  <c r="F14" i="5"/>
  <c r="F13" i="5"/>
  <c r="F12" i="5"/>
  <c r="F11" i="5"/>
  <c r="F8" i="5"/>
  <c r="F5" i="5"/>
  <c r="F3" i="4"/>
  <c r="D3" i="4"/>
  <c r="C3" i="4"/>
  <c r="D23" i="2"/>
  <c r="D13" i="3"/>
  <c r="F24" i="5" l="1"/>
  <c r="F23" i="3" l="1"/>
  <c r="F22" i="3"/>
  <c r="F21" i="3"/>
  <c r="F20" i="3"/>
  <c r="F19" i="3"/>
  <c r="F23" i="2"/>
  <c r="F22" i="2"/>
  <c r="F21" i="2"/>
  <c r="F20" i="2"/>
  <c r="F19" i="2"/>
  <c r="F53" i="1" l="1"/>
  <c r="F52" i="1"/>
  <c r="F51" i="1"/>
  <c r="F50" i="1"/>
  <c r="F49" i="1"/>
  <c r="F44" i="1"/>
  <c r="F43" i="1"/>
  <c r="E42" i="1"/>
  <c r="F55" i="1" l="1"/>
  <c r="F56" i="1" s="1"/>
  <c r="F42" i="1"/>
  <c r="F41" i="1"/>
  <c r="F8" i="1" l="1"/>
  <c r="D16" i="1"/>
  <c r="F16" i="1" s="1"/>
  <c r="D21" i="1"/>
  <c r="F21" i="1" s="1"/>
  <c r="D32" i="1"/>
  <c r="F20" i="1" l="1"/>
  <c r="F19" i="1"/>
  <c r="F18" i="1"/>
  <c r="F17" i="1"/>
  <c r="D15" i="1"/>
  <c r="F15" i="1" s="1"/>
  <c r="F35" i="1"/>
  <c r="F14" i="1"/>
  <c r="F13" i="1"/>
  <c r="F12" i="1"/>
  <c r="F11" i="1"/>
  <c r="F10" i="1"/>
  <c r="F7" i="1"/>
  <c r="F5" i="1"/>
  <c r="F24" i="1" l="1"/>
  <c r="F57" i="5"/>
  <c r="F58" i="5" l="1"/>
</calcChain>
</file>

<file path=xl/sharedStrings.xml><?xml version="1.0" encoding="utf-8"?>
<sst xmlns="http://schemas.openxmlformats.org/spreadsheetml/2006/main" count="277" uniqueCount="75">
  <si>
    <t>Category</t>
  </si>
  <si>
    <t>Amount</t>
  </si>
  <si>
    <t>Office Supplies</t>
  </si>
  <si>
    <t>Type</t>
  </si>
  <si>
    <t>Expense</t>
  </si>
  <si>
    <t>Period</t>
  </si>
  <si>
    <t>2020 - 2022</t>
  </si>
  <si>
    <t>Span</t>
  </si>
  <si>
    <t>Ave/year</t>
  </si>
  <si>
    <t>Tractor JD2032R</t>
  </si>
  <si>
    <t>Mower Ferris ISX800</t>
  </si>
  <si>
    <t>Road Repair (Ruston)</t>
  </si>
  <si>
    <t>Road Sealing (Blades)</t>
  </si>
  <si>
    <t>Fuel</t>
  </si>
  <si>
    <t>Landscaping</t>
  </si>
  <si>
    <t>Lawn Maintenance</t>
  </si>
  <si>
    <t>NY Cem Div - Vandalism</t>
  </si>
  <si>
    <t>2018 - 2022</t>
  </si>
  <si>
    <t>NY Assoc of Cemeteries</t>
  </si>
  <si>
    <t>Insurance</t>
  </si>
  <si>
    <t>Income</t>
  </si>
  <si>
    <t>Total:</t>
  </si>
  <si>
    <t>Project Expenses:</t>
  </si>
  <si>
    <t>Annual Income:</t>
  </si>
  <si>
    <t>Annual Expenses:</t>
  </si>
  <si>
    <t>PM Dividends and Interest</t>
  </si>
  <si>
    <t>Utilities: Spectrum</t>
  </si>
  <si>
    <t>Utilities: RG&amp;E</t>
  </si>
  <si>
    <t>Utilities: Accessline</t>
  </si>
  <si>
    <t>Utilities: Waste Management</t>
  </si>
  <si>
    <t>Website</t>
  </si>
  <si>
    <t>2022 - 2024</t>
  </si>
  <si>
    <t>Payroll (2) (Salaried only)</t>
  </si>
  <si>
    <t>Mow &amp; Trim (2) (Employees)</t>
  </si>
  <si>
    <t>Mow &amp; Trim  (Contractor)</t>
  </si>
  <si>
    <t>Income Forecast:</t>
  </si>
  <si>
    <t>Grave Sales</t>
  </si>
  <si>
    <t>Foundations (Ave net per ea)</t>
  </si>
  <si>
    <t>Interments - Full (Ave net)</t>
  </si>
  <si>
    <t>Interments - CRE (Ave net)</t>
  </si>
  <si>
    <t>Forecast Targets:</t>
  </si>
  <si>
    <t>QTY</t>
  </si>
  <si>
    <t>Ave/each</t>
  </si>
  <si>
    <t>Forecast</t>
  </si>
  <si>
    <t>Total Income:</t>
  </si>
  <si>
    <t>Profit / Loss:</t>
  </si>
  <si>
    <t>2023 Forecast - Expenses and Income</t>
  </si>
  <si>
    <t>2018 - 2023</t>
  </si>
  <si>
    <t>2018 Forecast - Expenses and Income</t>
  </si>
  <si>
    <t>Tree Maintenance</t>
  </si>
  <si>
    <t>Equipment Purchase</t>
  </si>
  <si>
    <t>Road Sealing</t>
  </si>
  <si>
    <t>Security</t>
  </si>
  <si>
    <t>Actual Targets:</t>
  </si>
  <si>
    <t>Total: Actual Annual</t>
  </si>
  <si>
    <t>2020 Forecast - Expenses and Income</t>
  </si>
  <si>
    <t>Total: Annual Forecast</t>
  </si>
  <si>
    <t>Year</t>
  </si>
  <si>
    <t>Expenses</t>
  </si>
  <si>
    <t>P/L</t>
  </si>
  <si>
    <t>Actual</t>
  </si>
  <si>
    <t>900 to 1200</t>
  </si>
  <si>
    <t>ForeTotalcast</t>
  </si>
  <si>
    <t>300 to 400</t>
  </si>
  <si>
    <t xml:space="preserve">Foundations </t>
  </si>
  <si>
    <t>varies</t>
  </si>
  <si>
    <t>Total: Annual Expenses</t>
  </si>
  <si>
    <t>other (QB total expenses)</t>
  </si>
  <si>
    <t>Actual Income:</t>
  </si>
  <si>
    <t>Other (QB total Income)</t>
  </si>
  <si>
    <t>Project Expenses</t>
  </si>
  <si>
    <t>Projects*</t>
  </si>
  <si>
    <t>2023 Expenses are annualized, 'static' expenses. Additional expenses are not shown</t>
  </si>
  <si>
    <t>2023 Income is forecast to meet or exceed the expenses (net income).</t>
  </si>
  <si>
    <t>Projects*: Amounts included in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</si>
</sst>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44" fontId="0" fillId="3" borderId="0" xfId="1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quotePrefix="1" applyBorder="1" applyAlignment="1">
      <alignment horizontal="center"/>
    </xf>
    <xf numFmtId="0" fontId="2" fillId="2" borderId="1" xfId="0" applyFont="1" applyFill="1" applyBorder="1"/>
    <xf numFmtId="44" fontId="3" fillId="2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44" fontId="2" fillId="3" borderId="1" xfId="1" applyFont="1" applyFill="1" applyBorder="1"/>
    <xf numFmtId="0" fontId="3" fillId="0" borderId="0" xfId="0" applyFont="1"/>
    <xf numFmtId="44" fontId="2" fillId="0" borderId="1" xfId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4" fontId="4" fillId="0" borderId="1" xfId="1" applyFont="1" applyBorder="1"/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4" fontId="3" fillId="4" borderId="1" xfId="1" applyFont="1" applyFill="1" applyBorder="1"/>
    <xf numFmtId="44" fontId="3" fillId="4" borderId="1" xfId="0" applyNumberFormat="1" applyFont="1" applyFill="1" applyBorder="1"/>
    <xf numFmtId="8" fontId="3" fillId="4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1" fillId="2" borderId="1" xfId="1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44" fontId="3" fillId="2" borderId="1" xfId="1" applyFont="1" applyFill="1" applyBorder="1"/>
    <xf numFmtId="8" fontId="3" fillId="2" borderId="1" xfId="0" applyNumberFormat="1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44" fontId="3" fillId="5" borderId="1" xfId="1" applyFont="1" applyFill="1" applyBorder="1"/>
    <xf numFmtId="44" fontId="3" fillId="5" borderId="1" xfId="0" applyNumberFormat="1" applyFont="1" applyFill="1" applyBorder="1"/>
    <xf numFmtId="8" fontId="3" fillId="5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4" fontId="1" fillId="5" borderId="1" xfId="1" applyFont="1" applyFill="1" applyBorder="1"/>
    <xf numFmtId="0" fontId="5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2" fillId="5" borderId="1" xfId="1" applyFont="1" applyFill="1" applyBorder="1"/>
    <xf numFmtId="44" fontId="2" fillId="5" borderId="1" xfId="0" applyNumberFormat="1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4" fontId="1" fillId="3" borderId="1" xfId="1" applyFont="1" applyFill="1" applyBorder="1"/>
    <xf numFmtId="44" fontId="3" fillId="3" borderId="1" xfId="0" applyNumberFormat="1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44" fontId="3" fillId="4" borderId="4" xfId="1" applyFont="1" applyFill="1" applyBorder="1"/>
    <xf numFmtId="0" fontId="2" fillId="4" borderId="1" xfId="0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1" fillId="4" borderId="1" xfId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164" fontId="0" fillId="0" borderId="0" xfId="1" applyNumberFormat="1" applyFont="1" applyAlignment="1">
      <alignment horizontal="center"/>
    </xf>
    <xf numFmtId="6" fontId="0" fillId="0" borderId="0" xfId="1" applyNumberFormat="1" applyFont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6" fontId="6" fillId="0" borderId="1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6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1" xfId="1" applyNumberFormat="1" applyFont="1" applyBorder="1" applyAlignment="1">
      <alignment horizontal="center"/>
    </xf>
    <xf numFmtId="6" fontId="6" fillId="0" borderId="11" xfId="1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6" fontId="6" fillId="3" borderId="1" xfId="1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44" fontId="0" fillId="0" borderId="0" xfId="0" applyNumberFormat="1"/>
    <xf numFmtId="44" fontId="1" fillId="0" borderId="1" xfId="1" applyFont="1" applyFill="1" applyBorder="1"/>
    <xf numFmtId="44" fontId="1" fillId="0" borderId="0" xfId="1" applyFon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3" borderId="0" xfId="1" applyNumberFormat="1" applyFont="1" applyFill="1" applyAlignment="1">
      <alignment horizontal="left"/>
    </xf>
    <xf numFmtId="164" fontId="0" fillId="3" borderId="0" xfId="1" applyNumberFormat="1" applyFont="1" applyFill="1" applyAlignment="1">
      <alignment horizontal="center"/>
    </xf>
    <xf numFmtId="6" fontId="0" fillId="3" borderId="0" xfId="1" applyNumberFormat="1" applyFont="1" applyFill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239F2-E5BD-4924-851F-C0E51DA71FAD}">
  <dimension ref="B1:G10"/>
  <sheetViews>
    <sheetView tabSelected="1" workbookViewId="0">
      <selection activeCell="C15" sqref="C15"/>
    </sheetView>
  </sheetViews>
  <sheetFormatPr defaultRowHeight="15" x14ac:dyDescent="0.25"/>
  <cols>
    <col min="2" max="2" width="12" style="2" customWidth="1"/>
    <col min="3" max="4" width="14.85546875" style="65" bestFit="1" customWidth="1"/>
    <col min="5" max="5" width="13.140625" style="65" bestFit="1" customWidth="1"/>
    <col min="6" max="6" width="18.7109375" style="65" customWidth="1"/>
    <col min="7" max="7" width="14.5703125" customWidth="1"/>
  </cols>
  <sheetData>
    <row r="1" spans="2:7" ht="26.25" customHeight="1" thickBot="1" x14ac:dyDescent="0.3"/>
    <row r="2" spans="2:7" ht="18" x14ac:dyDescent="0.25">
      <c r="B2" s="69" t="s">
        <v>57</v>
      </c>
      <c r="C2" s="70" t="s">
        <v>58</v>
      </c>
      <c r="D2" s="70" t="s">
        <v>20</v>
      </c>
      <c r="E2" s="70" t="s">
        <v>71</v>
      </c>
      <c r="F2" s="70" t="s">
        <v>59</v>
      </c>
      <c r="G2" s="71" t="s">
        <v>3</v>
      </c>
    </row>
    <row r="3" spans="2:7" ht="18" x14ac:dyDescent="0.25">
      <c r="B3" s="78">
        <v>2023</v>
      </c>
      <c r="C3" s="79">
        <f>'2023'!F24</f>
        <v>54207.666666666664</v>
      </c>
      <c r="D3" s="79">
        <f>'2023'!F55</f>
        <v>56633.3</v>
      </c>
      <c r="E3" s="79">
        <v>0</v>
      </c>
      <c r="F3" s="80">
        <f>'2023'!F56</f>
        <v>2425.6333333333387</v>
      </c>
      <c r="G3" s="81" t="s">
        <v>43</v>
      </c>
    </row>
    <row r="4" spans="2:7" ht="18" x14ac:dyDescent="0.25">
      <c r="B4" s="72">
        <v>2022</v>
      </c>
      <c r="C4" s="67">
        <v>145598</v>
      </c>
      <c r="D4" s="67">
        <v>98689</v>
      </c>
      <c r="E4" s="67">
        <f>'2022'!D32</f>
        <v>32943</v>
      </c>
      <c r="F4" s="68">
        <f>D4-C4</f>
        <v>-46909</v>
      </c>
      <c r="G4" s="73" t="s">
        <v>60</v>
      </c>
    </row>
    <row r="5" spans="2:7" ht="18" x14ac:dyDescent="0.25">
      <c r="B5" s="72">
        <v>2020</v>
      </c>
      <c r="C5" s="67">
        <v>92152</v>
      </c>
      <c r="D5" s="67">
        <v>121517</v>
      </c>
      <c r="E5" s="67">
        <v>6204</v>
      </c>
      <c r="F5" s="68">
        <f t="shared" ref="F5:F6" si="0">D5-C5</f>
        <v>29365</v>
      </c>
      <c r="G5" s="73" t="s">
        <v>60</v>
      </c>
    </row>
    <row r="6" spans="2:7" ht="18.75" thickBot="1" x14ac:dyDescent="0.3">
      <c r="B6" s="74">
        <v>2018</v>
      </c>
      <c r="C6" s="75">
        <v>76139</v>
      </c>
      <c r="D6" s="75">
        <v>97542</v>
      </c>
      <c r="E6" s="75">
        <v>10099</v>
      </c>
      <c r="F6" s="76">
        <f t="shared" si="0"/>
        <v>21403</v>
      </c>
      <c r="G6" s="77" t="s">
        <v>60</v>
      </c>
    </row>
    <row r="7" spans="2:7" x14ac:dyDescent="0.25">
      <c r="F7" s="66"/>
    </row>
    <row r="8" spans="2:7" x14ac:dyDescent="0.25">
      <c r="C8" s="87" t="s">
        <v>74</v>
      </c>
      <c r="F8" s="66"/>
    </row>
    <row r="9" spans="2:7" x14ac:dyDescent="0.25">
      <c r="B9" s="86"/>
      <c r="C9" s="88" t="s">
        <v>72</v>
      </c>
      <c r="D9" s="89"/>
      <c r="E9" s="89"/>
      <c r="F9" s="90"/>
      <c r="G9" s="5"/>
    </row>
    <row r="10" spans="2:7" x14ac:dyDescent="0.25">
      <c r="C10" s="88" t="s">
        <v>73</v>
      </c>
      <c r="D10" s="89"/>
      <c r="E10" s="89"/>
      <c r="F10" s="90"/>
      <c r="G10" s="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E5B4-A560-4155-A338-2CDAA1BDDD33}">
  <sheetPr>
    <pageSetUpPr fitToPage="1"/>
  </sheetPr>
  <dimension ref="A1:F56"/>
  <sheetViews>
    <sheetView topLeftCell="A46" workbookViewId="0">
      <selection activeCell="C35" sqref="C35"/>
    </sheetView>
  </sheetViews>
  <sheetFormatPr defaultRowHeight="15" x14ac:dyDescent="0.25"/>
  <cols>
    <col min="1" max="1" width="27.28515625" bestFit="1" customWidth="1"/>
    <col min="2" max="2" width="16.140625" customWidth="1"/>
    <col min="3" max="3" width="16.140625" style="2" customWidth="1"/>
    <col min="4" max="4" width="11.5703125" style="1" bestFit="1" customWidth="1"/>
    <col min="6" max="6" width="16" bestFit="1" customWidth="1"/>
  </cols>
  <sheetData>
    <row r="1" spans="1:6" ht="18.75" x14ac:dyDescent="0.3">
      <c r="A1" s="19" t="s">
        <v>46</v>
      </c>
    </row>
    <row r="3" spans="1:6" x14ac:dyDescent="0.25">
      <c r="A3" s="3" t="s">
        <v>24</v>
      </c>
    </row>
    <row r="4" spans="1:6" x14ac:dyDescent="0.25">
      <c r="A4" s="8" t="s">
        <v>0</v>
      </c>
      <c r="B4" s="8" t="s">
        <v>3</v>
      </c>
      <c r="C4" s="8" t="s">
        <v>5</v>
      </c>
      <c r="D4" s="20" t="s">
        <v>1</v>
      </c>
      <c r="E4" s="8" t="s">
        <v>7</v>
      </c>
      <c r="F4" s="8" t="s">
        <v>8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21" t="s">
        <v>33</v>
      </c>
      <c r="B6" s="21" t="s">
        <v>4</v>
      </c>
      <c r="C6" s="22">
        <v>2022</v>
      </c>
      <c r="D6" s="23">
        <v>12000</v>
      </c>
      <c r="E6" s="21">
        <v>1</v>
      </c>
      <c r="F6" s="12"/>
    </row>
    <row r="7" spans="1:6" x14ac:dyDescent="0.25">
      <c r="A7" s="9" t="s">
        <v>33</v>
      </c>
      <c r="B7" s="9" t="s">
        <v>4</v>
      </c>
      <c r="C7" s="13" t="s">
        <v>6</v>
      </c>
      <c r="D7" s="11">
        <v>43000</v>
      </c>
      <c r="E7" s="9">
        <v>3</v>
      </c>
      <c r="F7" s="12">
        <f t="shared" ref="F7:F19" si="0">D7/E7</f>
        <v>14333.333333333334</v>
      </c>
    </row>
    <row r="8" spans="1:6" x14ac:dyDescent="0.25">
      <c r="A8" s="9" t="s">
        <v>34</v>
      </c>
      <c r="B8" s="9" t="s">
        <v>4</v>
      </c>
      <c r="C8" s="13" t="s">
        <v>6</v>
      </c>
      <c r="D8" s="11">
        <v>23700</v>
      </c>
      <c r="E8" s="9">
        <v>3</v>
      </c>
      <c r="F8" s="12">
        <f t="shared" si="0"/>
        <v>7900</v>
      </c>
    </row>
    <row r="9" spans="1:6" x14ac:dyDescent="0.25">
      <c r="A9" s="21" t="s">
        <v>13</v>
      </c>
      <c r="B9" s="21" t="s">
        <v>4</v>
      </c>
      <c r="C9" s="22">
        <v>2022</v>
      </c>
      <c r="D9" s="23">
        <v>850</v>
      </c>
      <c r="E9" s="21">
        <v>1</v>
      </c>
      <c r="F9" s="12"/>
    </row>
    <row r="10" spans="1:6" x14ac:dyDescent="0.25">
      <c r="A10" s="9" t="s">
        <v>13</v>
      </c>
      <c r="B10" s="9" t="s">
        <v>4</v>
      </c>
      <c r="C10" s="13" t="s">
        <v>6</v>
      </c>
      <c r="D10" s="11">
        <v>2072</v>
      </c>
      <c r="E10" s="9">
        <v>3</v>
      </c>
      <c r="F10" s="12">
        <f t="shared" si="0"/>
        <v>690.66666666666663</v>
      </c>
    </row>
    <row r="11" spans="1:6" x14ac:dyDescent="0.25">
      <c r="A11" s="9" t="s">
        <v>14</v>
      </c>
      <c r="B11" s="9" t="s">
        <v>4</v>
      </c>
      <c r="C11" s="10">
        <v>2022</v>
      </c>
      <c r="D11" s="11">
        <v>5248</v>
      </c>
      <c r="E11" s="9">
        <v>1</v>
      </c>
      <c r="F11" s="12">
        <f t="shared" si="0"/>
        <v>5248</v>
      </c>
    </row>
    <row r="12" spans="1:6" x14ac:dyDescent="0.25">
      <c r="A12" s="9" t="s">
        <v>15</v>
      </c>
      <c r="B12" s="9" t="s">
        <v>4</v>
      </c>
      <c r="C12" s="10">
        <v>2022</v>
      </c>
      <c r="D12" s="11">
        <v>1804</v>
      </c>
      <c r="E12" s="9">
        <v>1</v>
      </c>
      <c r="F12" s="12">
        <f t="shared" si="0"/>
        <v>1804</v>
      </c>
    </row>
    <row r="13" spans="1:6" x14ac:dyDescent="0.25">
      <c r="A13" s="9" t="s">
        <v>16</v>
      </c>
      <c r="B13" s="9" t="s">
        <v>4</v>
      </c>
      <c r="C13" s="10" t="s">
        <v>17</v>
      </c>
      <c r="D13" s="11">
        <v>840</v>
      </c>
      <c r="E13" s="9">
        <v>5</v>
      </c>
      <c r="F13" s="12">
        <f t="shared" si="0"/>
        <v>168</v>
      </c>
    </row>
    <row r="14" spans="1:6" x14ac:dyDescent="0.25">
      <c r="A14" s="9" t="s">
        <v>18</v>
      </c>
      <c r="B14" s="9" t="s">
        <v>4</v>
      </c>
      <c r="C14" s="10" t="s">
        <v>17</v>
      </c>
      <c r="D14" s="11">
        <v>290</v>
      </c>
      <c r="E14" s="9">
        <v>5</v>
      </c>
      <c r="F14" s="12">
        <f t="shared" si="0"/>
        <v>58</v>
      </c>
    </row>
    <row r="15" spans="1:6" x14ac:dyDescent="0.25">
      <c r="A15" s="9" t="s">
        <v>19</v>
      </c>
      <c r="B15" s="9" t="s">
        <v>4</v>
      </c>
      <c r="C15" s="10">
        <v>2022</v>
      </c>
      <c r="D15" s="11">
        <f>2064+1870</f>
        <v>3934</v>
      </c>
      <c r="E15" s="9">
        <v>1</v>
      </c>
      <c r="F15" s="12">
        <f t="shared" si="0"/>
        <v>3934</v>
      </c>
    </row>
    <row r="16" spans="1:6" x14ac:dyDescent="0.25">
      <c r="A16" s="9" t="s">
        <v>32</v>
      </c>
      <c r="B16" s="9" t="s">
        <v>4</v>
      </c>
      <c r="C16" s="10" t="s">
        <v>6</v>
      </c>
      <c r="D16" s="11">
        <f>18300+17000</f>
        <v>35300</v>
      </c>
      <c r="E16" s="9">
        <v>3</v>
      </c>
      <c r="F16" s="12">
        <f t="shared" si="0"/>
        <v>11766.666666666666</v>
      </c>
    </row>
    <row r="17" spans="1:6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</row>
    <row r="18" spans="1:6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</row>
    <row r="19" spans="1:6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</row>
    <row r="20" spans="1:6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ref="F20:F21" si="1">D20/E20</f>
        <v>4040</v>
      </c>
    </row>
    <row r="21" spans="1:6" x14ac:dyDescent="0.25">
      <c r="A21" s="9" t="s">
        <v>30</v>
      </c>
      <c r="B21" s="9" t="s">
        <v>4</v>
      </c>
      <c r="C21" s="10" t="s">
        <v>31</v>
      </c>
      <c r="D21" s="11">
        <f>400+110</f>
        <v>510</v>
      </c>
      <c r="E21" s="9">
        <v>3</v>
      </c>
      <c r="F21" s="12">
        <f t="shared" si="1"/>
        <v>170</v>
      </c>
    </row>
    <row r="22" spans="1:6" x14ac:dyDescent="0.25">
      <c r="A22" s="9"/>
      <c r="B22" s="9"/>
      <c r="C22" s="10"/>
      <c r="D22" s="11"/>
      <c r="E22" s="9"/>
      <c r="F22" s="12"/>
    </row>
    <row r="23" spans="1:6" x14ac:dyDescent="0.25">
      <c r="A23" s="9"/>
      <c r="B23" s="9"/>
      <c r="C23" s="10"/>
      <c r="D23" s="11"/>
      <c r="E23" s="9"/>
      <c r="F23" s="12"/>
    </row>
    <row r="24" spans="1:6" ht="18.75" x14ac:dyDescent="0.3">
      <c r="A24" s="44" t="s">
        <v>56</v>
      </c>
      <c r="B24" s="44" t="s">
        <v>4</v>
      </c>
      <c r="C24" s="49"/>
      <c r="D24" s="50"/>
      <c r="E24" s="44"/>
      <c r="F24" s="42">
        <f>SUM(F5:F23)</f>
        <v>54207.666666666664</v>
      </c>
    </row>
    <row r="25" spans="1:6" x14ac:dyDescent="0.25">
      <c r="A25" s="44"/>
      <c r="B25" s="44"/>
      <c r="C25" s="49"/>
      <c r="D25" s="50"/>
      <c r="E25" s="44"/>
      <c r="F25" s="51"/>
    </row>
    <row r="27" spans="1:6" x14ac:dyDescent="0.25">
      <c r="A27" s="4" t="s">
        <v>22</v>
      </c>
      <c r="B27" s="5"/>
      <c r="C27" s="6"/>
      <c r="D27" s="7"/>
      <c r="E27" s="5"/>
      <c r="F27" s="5"/>
    </row>
    <row r="28" spans="1:6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6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6" x14ac:dyDescent="0.25">
      <c r="A30" s="9" t="s">
        <v>9</v>
      </c>
      <c r="B30" s="9" t="s">
        <v>4</v>
      </c>
      <c r="C30" s="10">
        <v>2022</v>
      </c>
      <c r="D30" s="11">
        <v>24258</v>
      </c>
      <c r="E30" s="9">
        <v>1</v>
      </c>
    </row>
    <row r="31" spans="1:6" x14ac:dyDescent="0.25">
      <c r="A31" s="9" t="s">
        <v>10</v>
      </c>
      <c r="B31" s="9" t="s">
        <v>4</v>
      </c>
      <c r="C31" s="10">
        <v>2020</v>
      </c>
      <c r="D31" s="11">
        <v>6204</v>
      </c>
      <c r="E31" s="9">
        <v>1</v>
      </c>
    </row>
    <row r="32" spans="1:6" x14ac:dyDescent="0.25">
      <c r="A32" s="16" t="s">
        <v>21</v>
      </c>
      <c r="B32" s="16"/>
      <c r="C32" s="17"/>
      <c r="D32" s="18">
        <f>SUM(D28:D31)</f>
        <v>39147</v>
      </c>
    </row>
    <row r="34" spans="1:6" x14ac:dyDescent="0.25">
      <c r="A34" s="3" t="s">
        <v>23</v>
      </c>
    </row>
    <row r="35" spans="1:6" ht="18.75" x14ac:dyDescent="0.3">
      <c r="A35" s="16" t="s">
        <v>25</v>
      </c>
      <c r="B35" s="52" t="s">
        <v>20</v>
      </c>
      <c r="C35" s="53" t="s">
        <v>6</v>
      </c>
      <c r="D35" s="54">
        <v>43000</v>
      </c>
      <c r="E35" s="52">
        <v>3</v>
      </c>
      <c r="F35" s="55">
        <f t="shared" ref="F35" si="2">D35/E35</f>
        <v>14333.333333333334</v>
      </c>
    </row>
    <row r="39" spans="1:6" x14ac:dyDescent="0.25">
      <c r="A39" s="3" t="s">
        <v>35</v>
      </c>
    </row>
    <row r="40" spans="1:6" x14ac:dyDescent="0.25">
      <c r="A40" s="8" t="s">
        <v>0</v>
      </c>
      <c r="B40" s="8" t="s">
        <v>3</v>
      </c>
      <c r="C40" s="8" t="s">
        <v>5</v>
      </c>
      <c r="D40" s="20" t="s">
        <v>1</v>
      </c>
      <c r="E40" s="8" t="s">
        <v>7</v>
      </c>
      <c r="F40" s="8" t="s">
        <v>42</v>
      </c>
    </row>
    <row r="41" spans="1:6" x14ac:dyDescent="0.25">
      <c r="A41" s="9" t="s">
        <v>36</v>
      </c>
      <c r="B41" s="9" t="s">
        <v>20</v>
      </c>
      <c r="C41" s="10">
        <v>2023</v>
      </c>
      <c r="D41" s="11">
        <v>1200</v>
      </c>
      <c r="E41" s="9">
        <v>1</v>
      </c>
      <c r="F41" s="12">
        <f t="shared" ref="F41:F42" si="3">D41/E41</f>
        <v>1200</v>
      </c>
    </row>
    <row r="42" spans="1:6" x14ac:dyDescent="0.25">
      <c r="A42" s="9" t="s">
        <v>37</v>
      </c>
      <c r="B42" s="9" t="s">
        <v>20</v>
      </c>
      <c r="C42" s="10" t="s">
        <v>6</v>
      </c>
      <c r="D42" s="11">
        <v>23700</v>
      </c>
      <c r="E42" s="9">
        <f>35+19+36</f>
        <v>90</v>
      </c>
      <c r="F42" s="12">
        <f t="shared" si="3"/>
        <v>263.33333333333331</v>
      </c>
    </row>
    <row r="43" spans="1:6" x14ac:dyDescent="0.25">
      <c r="A43" s="9" t="s">
        <v>38</v>
      </c>
      <c r="B43" s="9" t="s">
        <v>20</v>
      </c>
      <c r="C43" s="10">
        <v>2023</v>
      </c>
      <c r="D43" s="11">
        <v>400</v>
      </c>
      <c r="E43" s="9">
        <v>1</v>
      </c>
      <c r="F43" s="12">
        <f t="shared" ref="F43:F44" si="4">D43/E43</f>
        <v>400</v>
      </c>
    </row>
    <row r="44" spans="1:6" x14ac:dyDescent="0.25">
      <c r="A44" s="9" t="s">
        <v>39</v>
      </c>
      <c r="B44" s="9" t="s">
        <v>20</v>
      </c>
      <c r="C44" s="10">
        <v>2023</v>
      </c>
      <c r="D44" s="11">
        <v>400</v>
      </c>
      <c r="E44" s="9">
        <v>1</v>
      </c>
      <c r="F44" s="12">
        <f t="shared" si="4"/>
        <v>400</v>
      </c>
    </row>
    <row r="47" spans="1:6" x14ac:dyDescent="0.25">
      <c r="A47" s="3" t="s">
        <v>40</v>
      </c>
    </row>
    <row r="48" spans="1:6" x14ac:dyDescent="0.25">
      <c r="A48" s="8" t="s">
        <v>0</v>
      </c>
      <c r="B48" s="8" t="s">
        <v>3</v>
      </c>
      <c r="C48" s="8" t="s">
        <v>5</v>
      </c>
      <c r="D48" s="20" t="s">
        <v>1</v>
      </c>
      <c r="E48" s="8" t="s">
        <v>41</v>
      </c>
      <c r="F48" s="8" t="s">
        <v>43</v>
      </c>
    </row>
    <row r="49" spans="1:6" ht="15.75" x14ac:dyDescent="0.25">
      <c r="A49" s="9" t="s">
        <v>36</v>
      </c>
      <c r="B49" s="9" t="s">
        <v>20</v>
      </c>
      <c r="C49" s="10">
        <v>2023</v>
      </c>
      <c r="D49" s="11">
        <v>1200</v>
      </c>
      <c r="E49" s="48">
        <v>25</v>
      </c>
      <c r="F49" s="12">
        <f>D49*E49</f>
        <v>30000</v>
      </c>
    </row>
    <row r="50" spans="1:6" ht="15.75" x14ac:dyDescent="0.25">
      <c r="A50" s="9" t="s">
        <v>37</v>
      </c>
      <c r="B50" s="9" t="s">
        <v>20</v>
      </c>
      <c r="C50" s="10">
        <v>2023</v>
      </c>
      <c r="D50" s="11">
        <v>263.33</v>
      </c>
      <c r="E50" s="48">
        <v>10</v>
      </c>
      <c r="F50" s="12">
        <f t="shared" ref="F50:F53" si="5">D50*E50</f>
        <v>2633.2999999999997</v>
      </c>
    </row>
    <row r="51" spans="1:6" ht="15.75" x14ac:dyDescent="0.25">
      <c r="A51" s="9" t="s">
        <v>38</v>
      </c>
      <c r="B51" s="9" t="s">
        <v>20</v>
      </c>
      <c r="C51" s="10">
        <v>2023</v>
      </c>
      <c r="D51" s="11">
        <v>400</v>
      </c>
      <c r="E51" s="48">
        <v>10</v>
      </c>
      <c r="F51" s="12">
        <f t="shared" si="5"/>
        <v>4000</v>
      </c>
    </row>
    <row r="52" spans="1:6" ht="15.75" x14ac:dyDescent="0.25">
      <c r="A52" s="9" t="s">
        <v>39</v>
      </c>
      <c r="B52" s="9" t="s">
        <v>20</v>
      </c>
      <c r="C52" s="10">
        <v>2023</v>
      </c>
      <c r="D52" s="11">
        <v>400</v>
      </c>
      <c r="E52" s="48">
        <v>15</v>
      </c>
      <c r="F52" s="12">
        <f t="shared" si="5"/>
        <v>6000</v>
      </c>
    </row>
    <row r="53" spans="1:6" ht="15.75" x14ac:dyDescent="0.25">
      <c r="A53" s="44" t="s">
        <v>25</v>
      </c>
      <c r="B53" s="45" t="s">
        <v>20</v>
      </c>
      <c r="C53" s="46">
        <v>2023</v>
      </c>
      <c r="D53" s="47">
        <v>14000</v>
      </c>
      <c r="E53" s="48">
        <v>1</v>
      </c>
      <c r="F53" s="12">
        <f t="shared" si="5"/>
        <v>14000</v>
      </c>
    </row>
    <row r="55" spans="1:6" ht="18.75" x14ac:dyDescent="0.3">
      <c r="A55" s="39" t="s">
        <v>44</v>
      </c>
      <c r="B55" s="39"/>
      <c r="C55" s="40"/>
      <c r="D55" s="41"/>
      <c r="E55" s="39"/>
      <c r="F55" s="42">
        <f>SUM(F49:F54)</f>
        <v>56633.3</v>
      </c>
    </row>
    <row r="56" spans="1:6" ht="18.75" x14ac:dyDescent="0.3">
      <c r="A56" s="39" t="s">
        <v>45</v>
      </c>
      <c r="B56" s="39"/>
      <c r="C56" s="40"/>
      <c r="D56" s="41"/>
      <c r="E56" s="39"/>
      <c r="F56" s="43">
        <f>-F24+F55</f>
        <v>2425.6333333333387</v>
      </c>
    </row>
  </sheetData>
  <pageMargins left="0.25" right="0.25" top="0.75" bottom="0.75" header="0.3" footer="0.3"/>
  <pageSetup scale="80" orientation="portrait" r:id="rId1"/>
  <headerFooter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36273-5764-40A8-8BD6-B91BC9E526A4}">
  <dimension ref="A1:K59"/>
  <sheetViews>
    <sheetView topLeftCell="A12" workbookViewId="0">
      <selection activeCell="D30" sqref="D30"/>
    </sheetView>
  </sheetViews>
  <sheetFormatPr defaultRowHeight="15" x14ac:dyDescent="0.25"/>
  <cols>
    <col min="1" max="1" width="27.28515625" bestFit="1" customWidth="1"/>
    <col min="2" max="2" width="8.7109375" bestFit="1" customWidth="1"/>
    <col min="3" max="3" width="10.5703125" bestFit="1" customWidth="1"/>
    <col min="4" max="4" width="12.140625" bestFit="1" customWidth="1"/>
    <col min="6" max="6" width="17.5703125" bestFit="1" customWidth="1"/>
  </cols>
  <sheetData>
    <row r="1" spans="1:6" ht="18.75" x14ac:dyDescent="0.3">
      <c r="A1" s="19">
        <v>2022</v>
      </c>
    </row>
    <row r="3" spans="1:6" x14ac:dyDescent="0.25">
      <c r="A3" s="3" t="s">
        <v>24</v>
      </c>
      <c r="C3" s="2"/>
      <c r="D3" s="1"/>
    </row>
    <row r="4" spans="1:6" x14ac:dyDescent="0.25">
      <c r="A4" s="8" t="s">
        <v>0</v>
      </c>
      <c r="B4" s="8" t="s">
        <v>3</v>
      </c>
      <c r="C4" s="8" t="s">
        <v>5</v>
      </c>
      <c r="D4" s="20" t="s">
        <v>1</v>
      </c>
      <c r="E4" s="8" t="s">
        <v>7</v>
      </c>
      <c r="F4" s="8" t="s">
        <v>8</v>
      </c>
    </row>
    <row r="5" spans="1:6" x14ac:dyDescent="0.25">
      <c r="A5" s="9" t="s">
        <v>2</v>
      </c>
      <c r="B5" s="9" t="s">
        <v>4</v>
      </c>
      <c r="C5" s="10">
        <v>2022</v>
      </c>
      <c r="D5" s="11">
        <v>2200</v>
      </c>
      <c r="E5" s="9">
        <v>1</v>
      </c>
      <c r="F5" s="12">
        <f>D5/E5</f>
        <v>2200</v>
      </c>
    </row>
    <row r="6" spans="1:6" x14ac:dyDescent="0.25">
      <c r="A6" s="21" t="s">
        <v>33</v>
      </c>
      <c r="B6" s="21" t="s">
        <v>4</v>
      </c>
      <c r="C6" s="22">
        <v>2022</v>
      </c>
      <c r="D6" s="23">
        <f>6665+8466</f>
        <v>15131</v>
      </c>
      <c r="E6" s="21">
        <v>1</v>
      </c>
      <c r="F6" s="12">
        <f>D6/E6</f>
        <v>15131</v>
      </c>
    </row>
    <row r="7" spans="1:6" x14ac:dyDescent="0.25">
      <c r="A7" s="9" t="s">
        <v>33</v>
      </c>
      <c r="B7" s="9" t="s">
        <v>4</v>
      </c>
      <c r="C7" s="22">
        <v>2022</v>
      </c>
      <c r="D7" s="11"/>
      <c r="E7" s="9"/>
      <c r="F7" s="12"/>
    </row>
    <row r="8" spans="1:6" x14ac:dyDescent="0.25">
      <c r="A8" s="9" t="s">
        <v>34</v>
      </c>
      <c r="B8" s="9" t="s">
        <v>4</v>
      </c>
      <c r="C8" s="22">
        <v>2022</v>
      </c>
      <c r="D8" s="11">
        <v>7095</v>
      </c>
      <c r="E8" s="9">
        <v>1</v>
      </c>
      <c r="F8" s="12">
        <f t="shared" ref="F8:F23" si="0">D8/E8</f>
        <v>7095</v>
      </c>
    </row>
    <row r="9" spans="1:6" x14ac:dyDescent="0.25">
      <c r="A9" s="21" t="s">
        <v>13</v>
      </c>
      <c r="B9" s="21" t="s">
        <v>4</v>
      </c>
      <c r="C9" s="22">
        <v>2022</v>
      </c>
      <c r="D9" s="23">
        <v>850</v>
      </c>
      <c r="E9" s="21">
        <v>1</v>
      </c>
      <c r="F9" s="12">
        <f>D9/E9</f>
        <v>850</v>
      </c>
    </row>
    <row r="10" spans="1:6" x14ac:dyDescent="0.25">
      <c r="A10" s="9" t="s">
        <v>13</v>
      </c>
      <c r="B10" s="9" t="s">
        <v>4</v>
      </c>
      <c r="C10" s="22">
        <v>2022</v>
      </c>
      <c r="D10" s="11">
        <v>2072</v>
      </c>
      <c r="E10" s="9">
        <v>3</v>
      </c>
      <c r="F10" s="12"/>
    </row>
    <row r="11" spans="1:6" x14ac:dyDescent="0.25">
      <c r="A11" s="9" t="s">
        <v>14</v>
      </c>
      <c r="B11" s="9" t="s">
        <v>4</v>
      </c>
      <c r="C11" s="10">
        <v>2022</v>
      </c>
      <c r="D11" s="11">
        <v>5248</v>
      </c>
      <c r="E11" s="9">
        <v>1</v>
      </c>
      <c r="F11" s="12">
        <f t="shared" si="0"/>
        <v>5248</v>
      </c>
    </row>
    <row r="12" spans="1:6" x14ac:dyDescent="0.25">
      <c r="A12" s="9" t="s">
        <v>15</v>
      </c>
      <c r="B12" s="9" t="s">
        <v>4</v>
      </c>
      <c r="C12" s="10">
        <v>2022</v>
      </c>
      <c r="D12" s="11">
        <v>1804</v>
      </c>
      <c r="E12" s="9">
        <v>1</v>
      </c>
      <c r="F12" s="12">
        <f t="shared" si="0"/>
        <v>1804</v>
      </c>
    </row>
    <row r="13" spans="1:6" x14ac:dyDescent="0.25">
      <c r="A13" s="9" t="s">
        <v>16</v>
      </c>
      <c r="B13" s="9" t="s">
        <v>4</v>
      </c>
      <c r="C13" s="10">
        <v>2022</v>
      </c>
      <c r="D13" s="11">
        <v>155</v>
      </c>
      <c r="E13" s="9">
        <v>1</v>
      </c>
      <c r="F13" s="12">
        <f t="shared" si="0"/>
        <v>155</v>
      </c>
    </row>
    <row r="14" spans="1:6" x14ac:dyDescent="0.25">
      <c r="A14" s="9" t="s">
        <v>18</v>
      </c>
      <c r="B14" s="9" t="s">
        <v>4</v>
      </c>
      <c r="C14" s="10">
        <v>2022</v>
      </c>
      <c r="D14" s="11">
        <v>105</v>
      </c>
      <c r="E14" s="9">
        <v>1</v>
      </c>
      <c r="F14" s="12">
        <f t="shared" si="0"/>
        <v>105</v>
      </c>
    </row>
    <row r="15" spans="1:6" x14ac:dyDescent="0.25">
      <c r="A15" s="9" t="s">
        <v>19</v>
      </c>
      <c r="B15" s="9" t="s">
        <v>4</v>
      </c>
      <c r="C15" s="10">
        <v>2022</v>
      </c>
      <c r="D15" s="11">
        <f>2064+1870</f>
        <v>3934</v>
      </c>
      <c r="E15" s="9">
        <v>1</v>
      </c>
      <c r="F15" s="12">
        <f t="shared" si="0"/>
        <v>3934</v>
      </c>
    </row>
    <row r="16" spans="1:6" x14ac:dyDescent="0.25">
      <c r="A16" s="9" t="s">
        <v>32</v>
      </c>
      <c r="B16" s="9" t="s">
        <v>4</v>
      </c>
      <c r="C16" s="10">
        <v>2022</v>
      </c>
      <c r="D16" s="11">
        <f>5825+5700</f>
        <v>11525</v>
      </c>
      <c r="E16" s="9">
        <v>3</v>
      </c>
      <c r="F16" s="12">
        <f t="shared" si="0"/>
        <v>3841.6666666666665</v>
      </c>
    </row>
    <row r="17" spans="1:6" x14ac:dyDescent="0.25">
      <c r="A17" s="9" t="s">
        <v>26</v>
      </c>
      <c r="B17" s="9" t="s">
        <v>4</v>
      </c>
      <c r="C17" s="10">
        <v>2022</v>
      </c>
      <c r="D17" s="11">
        <v>1300</v>
      </c>
      <c r="E17" s="9">
        <v>1</v>
      </c>
      <c r="F17" s="12">
        <f t="shared" si="0"/>
        <v>1300</v>
      </c>
    </row>
    <row r="18" spans="1:6" x14ac:dyDescent="0.25">
      <c r="A18" s="9" t="s">
        <v>27</v>
      </c>
      <c r="B18" s="9" t="s">
        <v>4</v>
      </c>
      <c r="C18" s="10">
        <v>2022</v>
      </c>
      <c r="D18" s="11">
        <v>450</v>
      </c>
      <c r="E18" s="9">
        <v>1</v>
      </c>
      <c r="F18" s="12">
        <f t="shared" si="0"/>
        <v>450</v>
      </c>
    </row>
    <row r="19" spans="1:6" x14ac:dyDescent="0.25">
      <c r="A19" s="9" t="s">
        <v>28</v>
      </c>
      <c r="B19" s="9" t="s">
        <v>4</v>
      </c>
      <c r="C19" s="10">
        <v>2022</v>
      </c>
      <c r="D19" s="11">
        <v>145</v>
      </c>
      <c r="E19" s="9">
        <v>1</v>
      </c>
      <c r="F19" s="12">
        <f t="shared" si="0"/>
        <v>145</v>
      </c>
    </row>
    <row r="20" spans="1:6" x14ac:dyDescent="0.25">
      <c r="A20" s="9" t="s">
        <v>29</v>
      </c>
      <c r="B20" s="9" t="s">
        <v>4</v>
      </c>
      <c r="C20" s="10">
        <v>2022</v>
      </c>
      <c r="D20" s="11">
        <v>4040</v>
      </c>
      <c r="E20" s="9">
        <v>1</v>
      </c>
      <c r="F20" s="12">
        <f t="shared" si="0"/>
        <v>4040</v>
      </c>
    </row>
    <row r="21" spans="1:6" x14ac:dyDescent="0.25">
      <c r="A21" s="9" t="s">
        <v>30</v>
      </c>
      <c r="B21" s="9" t="s">
        <v>4</v>
      </c>
      <c r="C21" s="10">
        <v>2022</v>
      </c>
      <c r="D21" s="11">
        <v>150</v>
      </c>
      <c r="E21" s="9">
        <v>1</v>
      </c>
      <c r="F21" s="12">
        <f t="shared" si="0"/>
        <v>150</v>
      </c>
    </row>
    <row r="22" spans="1:6" x14ac:dyDescent="0.25">
      <c r="A22" s="9" t="s">
        <v>67</v>
      </c>
      <c r="B22" s="9" t="s">
        <v>4</v>
      </c>
      <c r="C22" s="10">
        <v>2022</v>
      </c>
      <c r="D22" s="11">
        <f>146310-46448.67-28820-19000</f>
        <v>52041.33</v>
      </c>
      <c r="E22" s="9">
        <v>1</v>
      </c>
      <c r="F22" s="12">
        <f t="shared" si="0"/>
        <v>52041.33</v>
      </c>
    </row>
    <row r="23" spans="1:6" x14ac:dyDescent="0.25">
      <c r="A23" s="9" t="s">
        <v>70</v>
      </c>
      <c r="B23" s="9" t="s">
        <v>4</v>
      </c>
      <c r="C23" s="10">
        <v>2022</v>
      </c>
      <c r="D23" s="11">
        <f>D32</f>
        <v>32943</v>
      </c>
      <c r="E23" s="9">
        <v>1</v>
      </c>
      <c r="F23" s="12">
        <f t="shared" si="0"/>
        <v>32943</v>
      </c>
    </row>
    <row r="24" spans="1:6" ht="18.75" x14ac:dyDescent="0.3">
      <c r="A24" s="44" t="s">
        <v>66</v>
      </c>
      <c r="B24" s="44" t="s">
        <v>4</v>
      </c>
      <c r="C24" s="49"/>
      <c r="D24" s="50"/>
      <c r="E24" s="44"/>
      <c r="F24" s="42">
        <f>SUM(F5:F23)</f>
        <v>131432.99666666667</v>
      </c>
    </row>
    <row r="25" spans="1:6" x14ac:dyDescent="0.25">
      <c r="A25" s="44"/>
      <c r="B25" s="44"/>
      <c r="C25" s="49"/>
      <c r="D25" s="50"/>
      <c r="E25" s="44"/>
      <c r="F25" s="51"/>
    </row>
    <row r="26" spans="1:6" x14ac:dyDescent="0.25">
      <c r="C26" s="2"/>
      <c r="D26" s="1"/>
    </row>
    <row r="27" spans="1:6" x14ac:dyDescent="0.25">
      <c r="A27" s="4" t="s">
        <v>22</v>
      </c>
      <c r="B27" s="5"/>
      <c r="C27" s="6"/>
      <c r="D27" s="7"/>
      <c r="E27" s="5"/>
      <c r="F27" s="5"/>
    </row>
    <row r="28" spans="1:6" x14ac:dyDescent="0.25">
      <c r="A28" s="9" t="s">
        <v>12</v>
      </c>
      <c r="B28" s="9" t="s">
        <v>4</v>
      </c>
      <c r="C28" s="10">
        <v>2022</v>
      </c>
      <c r="D28" s="11">
        <v>600</v>
      </c>
      <c r="E28" s="9">
        <v>1</v>
      </c>
    </row>
    <row r="29" spans="1:6" x14ac:dyDescent="0.25">
      <c r="A29" s="9" t="s">
        <v>11</v>
      </c>
      <c r="B29" s="9" t="s">
        <v>4</v>
      </c>
      <c r="C29" s="10">
        <v>2022</v>
      </c>
      <c r="D29" s="11">
        <v>8085</v>
      </c>
      <c r="E29" s="9">
        <v>1</v>
      </c>
    </row>
    <row r="30" spans="1:6" x14ac:dyDescent="0.25">
      <c r="A30" s="9" t="s">
        <v>9</v>
      </c>
      <c r="B30" s="9" t="s">
        <v>4</v>
      </c>
      <c r="C30" s="10">
        <v>2022</v>
      </c>
      <c r="D30" s="11">
        <v>24258</v>
      </c>
      <c r="E30" s="9">
        <v>1</v>
      </c>
    </row>
    <row r="31" spans="1:6" x14ac:dyDescent="0.25">
      <c r="A31" s="9"/>
      <c r="B31" s="9"/>
      <c r="C31" s="10"/>
      <c r="D31" s="11"/>
      <c r="E31" s="9">
        <v>1</v>
      </c>
    </row>
    <row r="32" spans="1:6" x14ac:dyDescent="0.25">
      <c r="A32" s="16" t="s">
        <v>21</v>
      </c>
      <c r="B32" s="16"/>
      <c r="C32" s="17"/>
      <c r="D32" s="18">
        <f>SUM(D28:D31)</f>
        <v>32943</v>
      </c>
    </row>
    <row r="33" spans="1:6" x14ac:dyDescent="0.25">
      <c r="C33" s="2"/>
      <c r="D33" s="1"/>
    </row>
    <row r="34" spans="1:6" x14ac:dyDescent="0.25">
      <c r="A34" s="3" t="s">
        <v>23</v>
      </c>
      <c r="C34" s="2"/>
      <c r="D34" s="1"/>
    </row>
    <row r="35" spans="1:6" ht="18.75" x14ac:dyDescent="0.3">
      <c r="A35" s="16" t="s">
        <v>25</v>
      </c>
      <c r="B35" s="52" t="s">
        <v>20</v>
      </c>
      <c r="C35" s="53">
        <v>2022</v>
      </c>
      <c r="D35" s="54">
        <v>17866</v>
      </c>
      <c r="E35" s="52">
        <v>1</v>
      </c>
      <c r="F35" s="55">
        <f t="shared" ref="F35" si="1">D35/E35</f>
        <v>17866</v>
      </c>
    </row>
    <row r="36" spans="1:6" x14ac:dyDescent="0.25">
      <c r="C36" s="2"/>
      <c r="D36" s="1"/>
    </row>
    <row r="37" spans="1:6" x14ac:dyDescent="0.25">
      <c r="C37" s="2"/>
      <c r="D37" s="1"/>
    </row>
    <row r="38" spans="1:6" x14ac:dyDescent="0.25">
      <c r="C38" s="2"/>
      <c r="D38" s="1"/>
    </row>
    <row r="39" spans="1:6" x14ac:dyDescent="0.25">
      <c r="A39" s="3" t="s">
        <v>35</v>
      </c>
      <c r="C39" s="2"/>
      <c r="D39" s="1"/>
    </row>
    <row r="40" spans="1:6" x14ac:dyDescent="0.25">
      <c r="A40" s="8" t="s">
        <v>0</v>
      </c>
      <c r="B40" s="8" t="s">
        <v>3</v>
      </c>
      <c r="C40" s="8" t="s">
        <v>5</v>
      </c>
      <c r="D40" s="20" t="s">
        <v>1</v>
      </c>
      <c r="E40" s="8" t="s">
        <v>7</v>
      </c>
      <c r="F40" s="8" t="s">
        <v>42</v>
      </c>
    </row>
    <row r="41" spans="1:6" x14ac:dyDescent="0.25">
      <c r="A41" s="9" t="s">
        <v>36</v>
      </c>
      <c r="B41" s="9" t="s">
        <v>20</v>
      </c>
      <c r="C41" s="10">
        <v>2023</v>
      </c>
      <c r="D41" s="11">
        <v>1200</v>
      </c>
      <c r="E41" s="9"/>
      <c r="F41" s="12"/>
    </row>
    <row r="42" spans="1:6" x14ac:dyDescent="0.25">
      <c r="A42" s="9" t="s">
        <v>37</v>
      </c>
      <c r="B42" s="9" t="s">
        <v>20</v>
      </c>
      <c r="C42" s="10" t="s">
        <v>6</v>
      </c>
      <c r="D42" s="11">
        <v>23700</v>
      </c>
      <c r="E42" s="9"/>
      <c r="F42" s="12"/>
    </row>
    <row r="43" spans="1:6" x14ac:dyDescent="0.25">
      <c r="A43" s="9" t="s">
        <v>38</v>
      </c>
      <c r="B43" s="9" t="s">
        <v>20</v>
      </c>
      <c r="C43" s="10">
        <v>2023</v>
      </c>
      <c r="D43" s="11">
        <v>400</v>
      </c>
      <c r="E43" s="9"/>
      <c r="F43" s="12"/>
    </row>
    <row r="44" spans="1:6" x14ac:dyDescent="0.25">
      <c r="A44" s="9" t="s">
        <v>39</v>
      </c>
      <c r="B44" s="9" t="s">
        <v>20</v>
      </c>
      <c r="C44" s="10">
        <v>2023</v>
      </c>
      <c r="D44" s="11">
        <v>400</v>
      </c>
      <c r="E44" s="9"/>
      <c r="F44" s="12"/>
    </row>
    <row r="45" spans="1:6" x14ac:dyDescent="0.25">
      <c r="C45" s="2"/>
      <c r="D45" s="1"/>
    </row>
    <row r="46" spans="1:6" x14ac:dyDescent="0.25">
      <c r="C46" s="2"/>
      <c r="D46" s="1"/>
    </row>
    <row r="47" spans="1:6" x14ac:dyDescent="0.25">
      <c r="A47" s="3" t="s">
        <v>68</v>
      </c>
      <c r="C47" s="2"/>
      <c r="D47" s="1"/>
    </row>
    <row r="48" spans="1:6" x14ac:dyDescent="0.25">
      <c r="A48" s="8" t="s">
        <v>0</v>
      </c>
      <c r="B48" s="8" t="s">
        <v>3</v>
      </c>
      <c r="C48" s="8" t="s">
        <v>5</v>
      </c>
      <c r="D48" s="20" t="s">
        <v>1</v>
      </c>
      <c r="E48" s="8" t="s">
        <v>41</v>
      </c>
      <c r="F48" s="8" t="s">
        <v>62</v>
      </c>
    </row>
    <row r="49" spans="1:11" ht="15.75" x14ac:dyDescent="0.25">
      <c r="A49" s="9" t="s">
        <v>36</v>
      </c>
      <c r="B49" s="9" t="s">
        <v>20</v>
      </c>
      <c r="C49" s="10">
        <v>2022</v>
      </c>
      <c r="D49" s="11" t="s">
        <v>61</v>
      </c>
      <c r="E49" s="48">
        <v>25</v>
      </c>
      <c r="F49" s="12">
        <v>25400</v>
      </c>
    </row>
    <row r="50" spans="1:11" ht="15.75" x14ac:dyDescent="0.25">
      <c r="A50" s="9" t="s">
        <v>64</v>
      </c>
      <c r="B50" s="9" t="s">
        <v>20</v>
      </c>
      <c r="C50" s="10">
        <v>2022</v>
      </c>
      <c r="D50" s="11" t="s">
        <v>65</v>
      </c>
      <c r="E50" s="48">
        <v>19</v>
      </c>
      <c r="F50" s="12">
        <v>5238</v>
      </c>
      <c r="K50">
        <f>28*300</f>
        <v>8400</v>
      </c>
    </row>
    <row r="51" spans="1:11" ht="15.75" x14ac:dyDescent="0.25">
      <c r="A51" s="9" t="s">
        <v>38</v>
      </c>
      <c r="B51" s="9" t="s">
        <v>20</v>
      </c>
      <c r="C51" s="10">
        <v>2022</v>
      </c>
      <c r="D51" s="11" t="s">
        <v>63</v>
      </c>
      <c r="E51" s="48">
        <v>16</v>
      </c>
      <c r="F51" s="12">
        <f>H$51*E51</f>
        <v>6509.090909090909</v>
      </c>
      <c r="H51" s="1">
        <v>406.81818181818181</v>
      </c>
    </row>
    <row r="52" spans="1:11" ht="15.75" x14ac:dyDescent="0.25">
      <c r="A52" s="9" t="s">
        <v>39</v>
      </c>
      <c r="B52" s="9" t="s">
        <v>20</v>
      </c>
      <c r="C52" s="10">
        <v>2022</v>
      </c>
      <c r="D52" s="11" t="s">
        <v>63</v>
      </c>
      <c r="E52" s="48">
        <v>28</v>
      </c>
      <c r="F52" s="12">
        <f>H$51*E52</f>
        <v>11390.90909090909</v>
      </c>
    </row>
    <row r="53" spans="1:11" ht="15.75" x14ac:dyDescent="0.25">
      <c r="A53" s="30" t="s">
        <v>25</v>
      </c>
      <c r="B53" s="9" t="s">
        <v>20</v>
      </c>
      <c r="C53" s="10">
        <v>2022</v>
      </c>
      <c r="D53" s="83">
        <v>17866</v>
      </c>
      <c r="E53" s="48">
        <v>1</v>
      </c>
      <c r="F53" s="12">
        <f t="shared" ref="F53:F54" si="2">D53*E53</f>
        <v>17866</v>
      </c>
      <c r="J53" s="82"/>
    </row>
    <row r="54" spans="1:11" ht="15.75" x14ac:dyDescent="0.25">
      <c r="A54" s="30" t="s">
        <v>69</v>
      </c>
      <c r="B54" s="9" t="s">
        <v>20</v>
      </c>
      <c r="C54" s="10">
        <v>2022</v>
      </c>
      <c r="D54" s="83">
        <f>98804-66404-10000</f>
        <v>22400</v>
      </c>
      <c r="E54" s="48">
        <v>1</v>
      </c>
      <c r="F54" s="12">
        <f t="shared" si="2"/>
        <v>22400</v>
      </c>
      <c r="J54" s="82"/>
    </row>
    <row r="55" spans="1:11" ht="15.75" x14ac:dyDescent="0.25">
      <c r="A55" s="3"/>
      <c r="C55" s="2"/>
      <c r="D55" s="84"/>
      <c r="E55" s="85"/>
      <c r="F55" s="82"/>
      <c r="J55" s="82"/>
    </row>
    <row r="56" spans="1:11" x14ac:dyDescent="0.25">
      <c r="C56" s="2"/>
      <c r="D56" s="1"/>
    </row>
    <row r="57" spans="1:11" ht="18.75" x14ac:dyDescent="0.3">
      <c r="A57" s="39" t="s">
        <v>44</v>
      </c>
      <c r="B57" s="39"/>
      <c r="C57" s="40"/>
      <c r="D57" s="41"/>
      <c r="E57" s="39"/>
      <c r="F57" s="42">
        <f>SUM(F49:F56)</f>
        <v>88804</v>
      </c>
    </row>
    <row r="58" spans="1:11" ht="18.75" x14ac:dyDescent="0.3">
      <c r="A58" s="39" t="s">
        <v>45</v>
      </c>
      <c r="B58" s="39"/>
      <c r="C58" s="40"/>
      <c r="D58" s="41"/>
      <c r="E58" s="39"/>
      <c r="F58" s="43">
        <f>-F24+F57</f>
        <v>-42628.996666666673</v>
      </c>
    </row>
    <row r="59" spans="1:11" x14ac:dyDescent="0.25">
      <c r="C59" s="2"/>
      <c r="D59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715CD-582C-4BB5-B7B8-87360F1D361D}">
  <dimension ref="A3:F26"/>
  <sheetViews>
    <sheetView topLeftCell="A12" workbookViewId="0">
      <selection activeCell="H10" sqref="H10"/>
    </sheetView>
  </sheetViews>
  <sheetFormatPr defaultRowHeight="15" x14ac:dyDescent="0.25"/>
  <cols>
    <col min="1" max="1" width="26.140625" customWidth="1"/>
    <col min="4" max="4" width="15.5703125" customWidth="1"/>
    <col min="6" max="6" width="16" bestFit="1" customWidth="1"/>
  </cols>
  <sheetData>
    <row r="3" spans="1:6" ht="18.75" x14ac:dyDescent="0.3">
      <c r="A3" s="19" t="s">
        <v>55</v>
      </c>
      <c r="D3" s="1"/>
      <c r="F3" s="1"/>
    </row>
    <row r="4" spans="1:6" ht="15.75" thickBot="1" x14ac:dyDescent="0.3">
      <c r="A4" s="3" t="s">
        <v>24</v>
      </c>
      <c r="C4" s="2"/>
      <c r="D4" s="1"/>
      <c r="F4" s="1"/>
    </row>
    <row r="5" spans="1:6" ht="19.5" thickBot="1" x14ac:dyDescent="0.35">
      <c r="A5" s="63" t="s">
        <v>54</v>
      </c>
      <c r="B5" s="64" t="s">
        <v>4</v>
      </c>
      <c r="C5" s="64"/>
      <c r="D5" s="15">
        <v>51734</v>
      </c>
      <c r="F5" s="1"/>
    </row>
    <row r="6" spans="1:6" x14ac:dyDescent="0.25">
      <c r="D6" s="1"/>
      <c r="F6" s="1"/>
    </row>
    <row r="7" spans="1:6" x14ac:dyDescent="0.25">
      <c r="A7" s="3" t="s">
        <v>22</v>
      </c>
      <c r="D7" s="1"/>
      <c r="F7" s="1"/>
    </row>
    <row r="8" spans="1:6" x14ac:dyDescent="0.25">
      <c r="A8" s="30" t="s">
        <v>10</v>
      </c>
      <c r="B8" s="9" t="s">
        <v>4</v>
      </c>
      <c r="C8" s="10">
        <v>2020</v>
      </c>
      <c r="D8" s="11">
        <v>6204</v>
      </c>
      <c r="F8" s="1"/>
    </row>
    <row r="9" spans="1:6" x14ac:dyDescent="0.25">
      <c r="A9" s="9"/>
      <c r="B9" s="9"/>
      <c r="C9" s="9"/>
      <c r="D9" s="11"/>
      <c r="F9" s="1"/>
    </row>
    <row r="10" spans="1:6" x14ac:dyDescent="0.25">
      <c r="A10" s="9"/>
      <c r="B10" s="9"/>
      <c r="C10" s="9"/>
      <c r="D10" s="11"/>
      <c r="F10" s="1"/>
    </row>
    <row r="11" spans="1:6" x14ac:dyDescent="0.25">
      <c r="A11" s="9"/>
      <c r="B11" s="9"/>
      <c r="C11" s="9"/>
      <c r="D11" s="11"/>
      <c r="F11" s="1"/>
    </row>
    <row r="12" spans="1:6" x14ac:dyDescent="0.25">
      <c r="A12" s="9"/>
      <c r="B12" s="9"/>
      <c r="C12" s="9"/>
      <c r="D12" s="11"/>
      <c r="F12" s="1"/>
    </row>
    <row r="13" spans="1:6" x14ac:dyDescent="0.25">
      <c r="A13" s="16" t="s">
        <v>21</v>
      </c>
      <c r="B13" s="16"/>
      <c r="C13" s="16"/>
      <c r="D13" s="18">
        <f>D8</f>
        <v>6204</v>
      </c>
      <c r="F13" s="1"/>
    </row>
    <row r="14" spans="1:6" x14ac:dyDescent="0.25">
      <c r="D14" s="1"/>
      <c r="F14" s="1"/>
    </row>
    <row r="15" spans="1:6" x14ac:dyDescent="0.25">
      <c r="A15" s="16" t="s">
        <v>25</v>
      </c>
      <c r="B15" s="16" t="s">
        <v>20</v>
      </c>
      <c r="C15" s="17">
        <v>2020</v>
      </c>
      <c r="D15" s="18">
        <v>8110</v>
      </c>
      <c r="F15" s="1"/>
    </row>
    <row r="16" spans="1:6" x14ac:dyDescent="0.25">
      <c r="D16" s="1"/>
      <c r="F16" s="1"/>
    </row>
    <row r="17" spans="1:6" x14ac:dyDescent="0.25">
      <c r="A17" s="3" t="s">
        <v>53</v>
      </c>
      <c r="C17" s="2"/>
      <c r="D17" s="1"/>
    </row>
    <row r="18" spans="1:6" x14ac:dyDescent="0.25">
      <c r="A18" s="8" t="s">
        <v>0</v>
      </c>
      <c r="B18" s="8" t="s">
        <v>3</v>
      </c>
      <c r="C18" s="8" t="s">
        <v>5</v>
      </c>
      <c r="D18" s="20" t="s">
        <v>1</v>
      </c>
      <c r="E18" s="8" t="s">
        <v>41</v>
      </c>
      <c r="F18" s="8" t="s">
        <v>43</v>
      </c>
    </row>
    <row r="19" spans="1:6" ht="15.75" x14ac:dyDescent="0.25">
      <c r="A19" s="9" t="s">
        <v>36</v>
      </c>
      <c r="B19" s="9" t="s">
        <v>20</v>
      </c>
      <c r="C19" s="10">
        <v>2020</v>
      </c>
      <c r="D19" s="11">
        <v>900</v>
      </c>
      <c r="E19" s="34">
        <v>53</v>
      </c>
      <c r="F19" s="12">
        <f>D19*E19</f>
        <v>47700</v>
      </c>
    </row>
    <row r="20" spans="1:6" ht="15.75" x14ac:dyDescent="0.25">
      <c r="A20" s="9" t="s">
        <v>37</v>
      </c>
      <c r="B20" s="9" t="s">
        <v>20</v>
      </c>
      <c r="C20" s="10">
        <v>2020</v>
      </c>
      <c r="D20" s="11">
        <v>263.33</v>
      </c>
      <c r="E20" s="34">
        <v>33</v>
      </c>
      <c r="F20" s="12">
        <f t="shared" ref="F20:F23" si="0">D20*E20</f>
        <v>8689.89</v>
      </c>
    </row>
    <row r="21" spans="1:6" ht="15.75" x14ac:dyDescent="0.25">
      <c r="A21" s="9" t="s">
        <v>38</v>
      </c>
      <c r="B21" s="9" t="s">
        <v>20</v>
      </c>
      <c r="C21" s="10">
        <v>2020</v>
      </c>
      <c r="D21" s="11">
        <v>300</v>
      </c>
      <c r="E21" s="34">
        <v>27</v>
      </c>
      <c r="F21" s="12">
        <f t="shared" si="0"/>
        <v>8100</v>
      </c>
    </row>
    <row r="22" spans="1:6" ht="15.75" x14ac:dyDescent="0.25">
      <c r="A22" s="9" t="s">
        <v>39</v>
      </c>
      <c r="B22" s="9" t="s">
        <v>20</v>
      </c>
      <c r="C22" s="10">
        <v>2020</v>
      </c>
      <c r="D22" s="11">
        <v>300</v>
      </c>
      <c r="E22" s="34">
        <v>26</v>
      </c>
      <c r="F22" s="12">
        <f t="shared" si="0"/>
        <v>7800</v>
      </c>
    </row>
    <row r="23" spans="1:6" ht="15.75" x14ac:dyDescent="0.25">
      <c r="A23" s="14" t="s">
        <v>25</v>
      </c>
      <c r="B23" s="31" t="s">
        <v>20</v>
      </c>
      <c r="C23" s="32">
        <v>2020</v>
      </c>
      <c r="D23" s="33">
        <v>8110</v>
      </c>
      <c r="E23" s="34">
        <v>1</v>
      </c>
      <c r="F23" s="12">
        <f t="shared" si="0"/>
        <v>8110</v>
      </c>
    </row>
    <row r="24" spans="1:6" x14ac:dyDescent="0.25">
      <c r="C24" s="2"/>
      <c r="D24" s="1"/>
    </row>
    <row r="25" spans="1:6" ht="18.75" x14ac:dyDescent="0.3">
      <c r="A25" s="35" t="s">
        <v>44</v>
      </c>
      <c r="B25" s="35"/>
      <c r="C25" s="36">
        <v>2020</v>
      </c>
      <c r="D25" s="37"/>
      <c r="E25" s="35"/>
      <c r="F25" s="15">
        <v>80399.89</v>
      </c>
    </row>
    <row r="26" spans="1:6" ht="18.75" x14ac:dyDescent="0.3">
      <c r="A26" s="35" t="s">
        <v>45</v>
      </c>
      <c r="B26" s="35"/>
      <c r="C26" s="36">
        <v>2020</v>
      </c>
      <c r="D26" s="37"/>
      <c r="E26" s="35"/>
      <c r="F26" s="38">
        <v>34869.89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C60D-56F5-4A57-AF4C-CC7E816A0DB4}">
  <dimension ref="A1:F26"/>
  <sheetViews>
    <sheetView workbookViewId="0">
      <selection activeCell="F26" sqref="F26"/>
    </sheetView>
  </sheetViews>
  <sheetFormatPr defaultRowHeight="15" x14ac:dyDescent="0.25"/>
  <cols>
    <col min="1" max="1" width="24.7109375" customWidth="1"/>
    <col min="2" max="2" width="11.7109375" customWidth="1"/>
    <col min="4" max="4" width="16" style="1" bestFit="1" customWidth="1"/>
    <col min="6" max="6" width="16" style="1" bestFit="1" customWidth="1"/>
  </cols>
  <sheetData>
    <row r="1" spans="1:4" x14ac:dyDescent="0.25">
      <c r="A1" t="s">
        <v>47</v>
      </c>
    </row>
    <row r="3" spans="1:4" ht="18.75" x14ac:dyDescent="0.3">
      <c r="A3" s="19" t="s">
        <v>48</v>
      </c>
    </row>
    <row r="4" spans="1:4" ht="15.75" thickBot="1" x14ac:dyDescent="0.3">
      <c r="A4" s="3" t="s">
        <v>24</v>
      </c>
      <c r="C4" s="2"/>
    </row>
    <row r="5" spans="1:4" ht="19.5" thickBot="1" x14ac:dyDescent="0.35">
      <c r="A5" s="56" t="s">
        <v>54</v>
      </c>
      <c r="B5" s="57" t="s">
        <v>4</v>
      </c>
      <c r="C5" s="57"/>
      <c r="D5" s="58">
        <v>40197</v>
      </c>
    </row>
    <row r="7" spans="1:4" x14ac:dyDescent="0.25">
      <c r="A7" s="3" t="s">
        <v>22</v>
      </c>
    </row>
    <row r="8" spans="1:4" x14ac:dyDescent="0.25">
      <c r="A8" s="9" t="s">
        <v>49</v>
      </c>
      <c r="B8" s="9" t="s">
        <v>4</v>
      </c>
      <c r="C8" s="9">
        <v>2018</v>
      </c>
      <c r="D8" s="11">
        <v>2700</v>
      </c>
    </row>
    <row r="9" spans="1:4" x14ac:dyDescent="0.25">
      <c r="A9" s="9" t="s">
        <v>50</v>
      </c>
      <c r="B9" s="9" t="s">
        <v>4</v>
      </c>
      <c r="C9" s="9">
        <v>2018</v>
      </c>
      <c r="D9" s="11">
        <v>1173</v>
      </c>
    </row>
    <row r="10" spans="1:4" x14ac:dyDescent="0.25">
      <c r="A10" s="9" t="s">
        <v>51</v>
      </c>
      <c r="B10" s="9" t="s">
        <v>4</v>
      </c>
      <c r="C10" s="9">
        <v>2018</v>
      </c>
      <c r="D10" s="11">
        <v>2200</v>
      </c>
    </row>
    <row r="11" spans="1:4" x14ac:dyDescent="0.25">
      <c r="A11" s="9" t="s">
        <v>52</v>
      </c>
      <c r="B11" s="9" t="s">
        <v>4</v>
      </c>
      <c r="C11" s="9">
        <v>2018</v>
      </c>
      <c r="D11" s="11">
        <v>4026</v>
      </c>
    </row>
    <row r="12" spans="1:4" x14ac:dyDescent="0.25">
      <c r="A12" s="9"/>
      <c r="B12" s="9"/>
      <c r="C12" s="9"/>
      <c r="D12" s="11"/>
    </row>
    <row r="13" spans="1:4" x14ac:dyDescent="0.25">
      <c r="A13" s="16" t="s">
        <v>21</v>
      </c>
      <c r="B13" s="16"/>
      <c r="C13" s="16"/>
      <c r="D13" s="18">
        <v>10099</v>
      </c>
    </row>
    <row r="15" spans="1:4" x14ac:dyDescent="0.25">
      <c r="A15" s="16" t="s">
        <v>25</v>
      </c>
      <c r="B15" s="52" t="s">
        <v>20</v>
      </c>
      <c r="C15" s="53">
        <v>2018</v>
      </c>
      <c r="D15" s="54">
        <v>11767</v>
      </c>
    </row>
    <row r="17" spans="1:6" x14ac:dyDescent="0.25">
      <c r="A17" s="3" t="s">
        <v>53</v>
      </c>
      <c r="C17" s="2"/>
      <c r="F17"/>
    </row>
    <row r="18" spans="1:6" x14ac:dyDescent="0.25">
      <c r="A18" s="8" t="s">
        <v>0</v>
      </c>
      <c r="B18" s="8" t="s">
        <v>3</v>
      </c>
      <c r="C18" s="8" t="s">
        <v>5</v>
      </c>
      <c r="D18" s="20" t="s">
        <v>1</v>
      </c>
      <c r="E18" s="8" t="s">
        <v>41</v>
      </c>
      <c r="F18" s="8" t="s">
        <v>43</v>
      </c>
    </row>
    <row r="19" spans="1:6" ht="15.75" x14ac:dyDescent="0.25">
      <c r="A19" s="9" t="s">
        <v>36</v>
      </c>
      <c r="B19" s="9" t="s">
        <v>20</v>
      </c>
      <c r="C19" s="10">
        <v>2018</v>
      </c>
      <c r="D19" s="11">
        <v>900</v>
      </c>
      <c r="E19" s="24">
        <v>37</v>
      </c>
      <c r="F19" s="12">
        <f>D19*E19</f>
        <v>33300</v>
      </c>
    </row>
    <row r="20" spans="1:6" ht="15.75" x14ac:dyDescent="0.25">
      <c r="A20" s="9" t="s">
        <v>37</v>
      </c>
      <c r="B20" s="9" t="s">
        <v>20</v>
      </c>
      <c r="C20" s="10">
        <v>2018</v>
      </c>
      <c r="D20" s="11">
        <v>263.33</v>
      </c>
      <c r="E20" s="24">
        <v>10</v>
      </c>
      <c r="F20" s="12">
        <f t="shared" ref="F20:F23" si="0">D20*E20</f>
        <v>2633.2999999999997</v>
      </c>
    </row>
    <row r="21" spans="1:6" ht="15.75" x14ac:dyDescent="0.25">
      <c r="A21" s="9" t="s">
        <v>38</v>
      </c>
      <c r="B21" s="9" t="s">
        <v>20</v>
      </c>
      <c r="C21" s="10">
        <v>2018</v>
      </c>
      <c r="D21" s="11">
        <v>300</v>
      </c>
      <c r="E21" s="24">
        <v>26</v>
      </c>
      <c r="F21" s="12">
        <f t="shared" si="0"/>
        <v>7800</v>
      </c>
    </row>
    <row r="22" spans="1:6" ht="15.75" x14ac:dyDescent="0.25">
      <c r="A22" s="9" t="s">
        <v>39</v>
      </c>
      <c r="B22" s="9" t="s">
        <v>20</v>
      </c>
      <c r="C22" s="10">
        <v>2018</v>
      </c>
      <c r="D22" s="11">
        <v>300</v>
      </c>
      <c r="E22" s="24">
        <v>20</v>
      </c>
      <c r="F22" s="12">
        <f t="shared" si="0"/>
        <v>6000</v>
      </c>
    </row>
    <row r="23" spans="1:6" ht="15.75" x14ac:dyDescent="0.25">
      <c r="A23" s="59" t="s">
        <v>25</v>
      </c>
      <c r="B23" s="60" t="s">
        <v>20</v>
      </c>
      <c r="C23" s="61">
        <v>2018</v>
      </c>
      <c r="D23" s="62">
        <f>D15</f>
        <v>11767</v>
      </c>
      <c r="E23" s="24">
        <v>1</v>
      </c>
      <c r="F23" s="12">
        <f t="shared" si="0"/>
        <v>11767</v>
      </c>
    </row>
    <row r="24" spans="1:6" x14ac:dyDescent="0.25">
      <c r="C24" s="2"/>
      <c r="F24"/>
    </row>
    <row r="25" spans="1:6" ht="18.75" x14ac:dyDescent="0.3">
      <c r="A25" s="25" t="s">
        <v>44</v>
      </c>
      <c r="B25" s="25"/>
      <c r="C25" s="26">
        <v>2018</v>
      </c>
      <c r="D25" s="27"/>
      <c r="E25" s="25"/>
      <c r="F25" s="28">
        <v>63733.3</v>
      </c>
    </row>
    <row r="26" spans="1:6" ht="18.75" x14ac:dyDescent="0.3">
      <c r="A26" s="25" t="s">
        <v>45</v>
      </c>
      <c r="B26" s="25"/>
      <c r="C26" s="26">
        <v>2018</v>
      </c>
      <c r="D26" s="27"/>
      <c r="E26" s="25"/>
      <c r="F26" s="29">
        <v>23536.300000000003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Summary</vt:lpstr>
      <vt:lpstr>2023</vt:lpstr>
      <vt:lpstr>2022</vt:lpstr>
      <vt:lpstr>2020</vt:lpstr>
      <vt:lpstr>2018</vt:lpstr>
      <vt:lpstr>'2023'!Print_Area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2023-02-09T19:33:41Z</cp:lastPrinted>
  <dcterms:created xsi:type="dcterms:W3CDTF">2023-01-29T13:21:12Z</dcterms:created>
  <dcterms:modified xsi:type="dcterms:W3CDTF">2023-02-26T22:17:19Z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c0a6cf99-4d5f-40c3-bc9e-b6b2a604509e</vt:lpwstr>
  </property>
</Properties>
</file>