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FY Reports\2025\"/>
    </mc:Choice>
  </mc:AlternateContent>
  <xr:revisionPtr revIDLastSave="0" documentId="13_ncr:1_{8DC5CCCD-BA3E-4E6F-9C3D-6906B5052E48}" xr6:coauthVersionLast="47" xr6:coauthVersionMax="47" xr10:uidLastSave="{00000000-0000-0000-0000-000000000000}"/>
  <bookViews>
    <workbookView xWindow="1830" yWindow="0" windowWidth="22875" windowHeight="15585" activeTab="2" xr2:uid="{00000000-000D-0000-FFFF-FFFF00000000}"/>
  </bookViews>
  <sheets>
    <sheet name="Report" sheetId="1" r:id="rId1"/>
    <sheet name="Account Map" sheetId="2" r:id="rId2"/>
    <sheet name="Expense Chart" sheetId="3" r:id="rId3"/>
    <sheet name="Vanguard Chart" sheetId="4" r:id="rId4"/>
    <sheet name="Keybank Chart" sheetId="5" r:id="rId5"/>
  </sheets>
  <definedNames>
    <definedName name="_xlnm.Print_Area" localSheetId="0">Report!$A$1:$K$30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3" l="1"/>
  <c r="B15" i="3"/>
  <c r="B14" i="3"/>
  <c r="B13" i="3"/>
  <c r="B12" i="3"/>
  <c r="B11" i="3"/>
  <c r="B10" i="3"/>
  <c r="B9" i="3"/>
  <c r="B8" i="3"/>
  <c r="B6" i="3"/>
  <c r="B5" i="3"/>
  <c r="B4" i="3"/>
  <c r="B3" i="3"/>
  <c r="B2" i="3"/>
  <c r="I7" i="1"/>
  <c r="C7" i="1"/>
  <c r="C24" i="1" l="1"/>
  <c r="Y60" i="1"/>
  <c r="X60" i="1"/>
  <c r="W60" i="1" l="1"/>
  <c r="V60" i="1" l="1"/>
  <c r="U60" i="1"/>
  <c r="T60" i="1"/>
  <c r="S60" i="1"/>
  <c r="R60" i="1"/>
  <c r="Q60" i="1"/>
  <c r="P60" i="1" l="1"/>
  <c r="O12" i="1"/>
  <c r="AA11" i="1"/>
  <c r="AA10" i="1"/>
  <c r="AA9" i="1"/>
  <c r="AA8" i="1"/>
  <c r="Z8" i="1"/>
  <c r="Z12" i="1" s="1"/>
  <c r="Y8" i="1"/>
  <c r="Y12" i="1" s="1"/>
  <c r="X8" i="1"/>
  <c r="X12" i="1" s="1"/>
  <c r="W8" i="1"/>
  <c r="W12" i="1" s="1"/>
  <c r="V8" i="1"/>
  <c r="V12" i="1" s="1"/>
  <c r="U8" i="1"/>
  <c r="U12" i="1" s="1"/>
  <c r="T8" i="1"/>
  <c r="T12" i="1" s="1"/>
  <c r="S8" i="1"/>
  <c r="S12" i="1" s="1"/>
  <c r="R8" i="1"/>
  <c r="R12" i="1" s="1"/>
  <c r="Q8" i="1"/>
  <c r="Q12" i="1" s="1"/>
  <c r="P8" i="1"/>
  <c r="P12" i="1" s="1"/>
  <c r="AA12" i="1" l="1"/>
  <c r="C5" i="1"/>
  <c r="H16" i="5"/>
  <c r="C14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D4" i="5"/>
  <c r="D14" i="5" s="1"/>
  <c r="E4" i="5"/>
  <c r="E14" i="5" s="1"/>
  <c r="F4" i="5"/>
  <c r="F14" i="5" s="1"/>
  <c r="G4" i="5"/>
  <c r="G14" i="5" s="1"/>
  <c r="H4" i="5"/>
  <c r="H14" i="5" s="1"/>
  <c r="I4" i="5"/>
  <c r="I14" i="5" s="1"/>
  <c r="J4" i="5"/>
  <c r="J14" i="5" s="1"/>
  <c r="K4" i="5"/>
  <c r="K14" i="5" s="1"/>
  <c r="L4" i="5"/>
  <c r="L14" i="5" s="1"/>
  <c r="M4" i="5"/>
  <c r="M14" i="5" s="1"/>
  <c r="N4" i="5"/>
  <c r="N14" i="5" s="1"/>
  <c r="O4" i="5"/>
  <c r="O14" i="5" s="1"/>
  <c r="C5" i="5"/>
  <c r="D5" i="5"/>
  <c r="E5" i="5"/>
  <c r="F5" i="5"/>
  <c r="G5" i="5"/>
  <c r="H5" i="5"/>
  <c r="I5" i="5"/>
  <c r="J5" i="5"/>
  <c r="K5" i="5"/>
  <c r="L5" i="5"/>
  <c r="M5" i="5"/>
  <c r="N5" i="5"/>
  <c r="P5" i="5"/>
  <c r="C6" i="5"/>
  <c r="C15" i="5" s="1"/>
  <c r="D6" i="5"/>
  <c r="D15" i="5" s="1"/>
  <c r="E6" i="5"/>
  <c r="E15" i="5" s="1"/>
  <c r="F6" i="5"/>
  <c r="F15" i="5" s="1"/>
  <c r="G6" i="5"/>
  <c r="G15" i="5" s="1"/>
  <c r="H6" i="5"/>
  <c r="H15" i="5" s="1"/>
  <c r="I6" i="5"/>
  <c r="I15" i="5" s="1"/>
  <c r="J6" i="5"/>
  <c r="J15" i="5" s="1"/>
  <c r="K6" i="5"/>
  <c r="K15" i="5" s="1"/>
  <c r="L6" i="5"/>
  <c r="L15" i="5" s="1"/>
  <c r="M6" i="5"/>
  <c r="M15" i="5" s="1"/>
  <c r="N6" i="5"/>
  <c r="N15" i="5" s="1"/>
  <c r="O6" i="5"/>
  <c r="O15" i="5" s="1"/>
  <c r="C7" i="5"/>
  <c r="C16" i="5" s="1"/>
  <c r="D7" i="5"/>
  <c r="D16" i="5" s="1"/>
  <c r="E7" i="5"/>
  <c r="E16" i="5" s="1"/>
  <c r="F7" i="5"/>
  <c r="F16" i="5" s="1"/>
  <c r="G7" i="5"/>
  <c r="G16" i="5" s="1"/>
  <c r="H7" i="5"/>
  <c r="I7" i="5"/>
  <c r="I16" i="5" s="1"/>
  <c r="J7" i="5"/>
  <c r="J16" i="5" s="1"/>
  <c r="K7" i="5"/>
  <c r="K16" i="5" s="1"/>
  <c r="L7" i="5"/>
  <c r="L16" i="5" s="1"/>
  <c r="M7" i="5"/>
  <c r="M16" i="5" s="1"/>
  <c r="N7" i="5"/>
  <c r="N16" i="5" s="1"/>
  <c r="O7" i="5"/>
  <c r="O16" i="5" s="1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C9" i="5"/>
  <c r="D9" i="5"/>
  <c r="E9" i="5"/>
  <c r="F9" i="5"/>
  <c r="G9" i="5"/>
  <c r="H9" i="5"/>
  <c r="I9" i="5"/>
  <c r="J9" i="5"/>
  <c r="K9" i="5"/>
  <c r="L9" i="5"/>
  <c r="M9" i="5"/>
  <c r="F27" i="1"/>
  <c r="G67" i="1"/>
  <c r="G69" i="1" l="1"/>
  <c r="G74" i="1"/>
  <c r="F26" i="1" s="1"/>
  <c r="G78" i="1"/>
  <c r="G87" i="1"/>
  <c r="F28" i="1" s="1"/>
  <c r="Y28" i="1"/>
  <c r="U28" i="1"/>
  <c r="U20" i="1"/>
  <c r="M60" i="1" l="1"/>
  <c r="M52" i="1"/>
  <c r="Z52" i="1"/>
  <c r="Y52" i="1"/>
  <c r="X52" i="1"/>
  <c r="W52" i="1"/>
  <c r="V52" i="1"/>
  <c r="U52" i="1"/>
  <c r="T52" i="1"/>
  <c r="S52" i="1"/>
  <c r="R52" i="1"/>
  <c r="Q52" i="1"/>
  <c r="P52" i="1"/>
  <c r="O52" i="1"/>
  <c r="Z60" i="1"/>
  <c r="O60" i="1"/>
  <c r="F4" i="1"/>
  <c r="AA32" i="1"/>
  <c r="Z28" i="1"/>
  <c r="AA23" i="1"/>
  <c r="Z20" i="1"/>
  <c r="O5" i="5"/>
  <c r="Z42" i="1" l="1"/>
  <c r="Y42" i="1"/>
  <c r="U42" i="1"/>
  <c r="T42" i="1"/>
  <c r="S42" i="1"/>
  <c r="R42" i="1"/>
  <c r="Q42" i="1"/>
  <c r="V42" i="1"/>
  <c r="W42" i="1"/>
  <c r="X39" i="1" s="1"/>
  <c r="P42" i="1"/>
  <c r="X42" i="1"/>
  <c r="Y39" i="1" s="1"/>
  <c r="O42" i="1"/>
  <c r="O39" i="1"/>
  <c r="AA35" i="1"/>
  <c r="X28" i="1"/>
  <c r="Y20" i="1"/>
  <c r="X20" i="1"/>
  <c r="W28" i="1"/>
  <c r="W20" i="1"/>
  <c r="Z39" i="1" l="1"/>
  <c r="G86" i="1"/>
  <c r="C25" i="1" s="1"/>
  <c r="G68" i="1"/>
  <c r="V28" i="1" l="1"/>
  <c r="V20" i="1"/>
  <c r="V39" i="1"/>
  <c r="U39" i="1"/>
  <c r="T28" i="1"/>
  <c r="T20" i="1"/>
  <c r="G53" i="1"/>
  <c r="S35" i="1" l="1"/>
  <c r="S39" i="1"/>
  <c r="S28" i="1"/>
  <c r="R28" i="1"/>
  <c r="Q28" i="1"/>
  <c r="S20" i="1"/>
  <c r="S24" i="1" s="1"/>
  <c r="R20" i="1"/>
  <c r="R24" i="1" s="1"/>
  <c r="Q20" i="1"/>
  <c r="P28" i="1"/>
  <c r="P20" i="1"/>
  <c r="S43" i="1" l="1"/>
  <c r="T39" i="1"/>
  <c r="P39" i="1"/>
  <c r="AA33" i="1"/>
  <c r="AA24" i="1"/>
  <c r="C27" i="1"/>
  <c r="C26" i="1" l="1"/>
  <c r="F30" i="1"/>
  <c r="W39" i="1"/>
  <c r="C4" i="1"/>
  <c r="Q39" i="1"/>
  <c r="J61" i="1"/>
  <c r="G52" i="1"/>
  <c r="J48" i="1"/>
  <c r="Q43" i="1" l="1"/>
  <c r="R39" i="1"/>
  <c r="R43" i="1" s="1"/>
  <c r="AA42" i="1"/>
  <c r="AA43" i="1" s="1"/>
  <c r="G54" i="1"/>
  <c r="Z35" i="1"/>
  <c r="F7" i="1" s="1"/>
  <c r="Y35" i="1"/>
  <c r="X35" i="1"/>
  <c r="W35" i="1"/>
  <c r="V35" i="1"/>
  <c r="U35" i="1"/>
  <c r="T35" i="1"/>
  <c r="R35" i="1"/>
  <c r="Q35" i="1"/>
  <c r="P35" i="1"/>
  <c r="O35" i="1"/>
  <c r="W33" i="1"/>
  <c r="X43" i="1"/>
  <c r="V43" i="1"/>
  <c r="U43" i="1"/>
  <c r="P43" i="1"/>
  <c r="AA41" i="1"/>
  <c r="AA40" i="1"/>
  <c r="Y33" i="1"/>
  <c r="X33" i="1"/>
  <c r="V33" i="1"/>
  <c r="U33" i="1"/>
  <c r="T33" i="1"/>
  <c r="S33" i="1"/>
  <c r="R33" i="1"/>
  <c r="Q33" i="1"/>
  <c r="P33" i="1"/>
  <c r="O33" i="1"/>
  <c r="Z33" i="1"/>
  <c r="W24" i="1"/>
  <c r="U24" i="1"/>
  <c r="T24" i="1"/>
  <c r="O24" i="1"/>
  <c r="Z24" i="1"/>
  <c r="Y24" i="1"/>
  <c r="X24" i="1"/>
  <c r="V24" i="1"/>
  <c r="Q24" i="1"/>
  <c r="P24" i="1"/>
  <c r="P6" i="5"/>
  <c r="O9" i="5"/>
  <c r="N9" i="5"/>
  <c r="C12" i="1"/>
  <c r="C6" i="1" l="1"/>
  <c r="C8" i="1" s="1"/>
  <c r="P7" i="5"/>
  <c r="P9" i="5"/>
  <c r="F5" i="1"/>
  <c r="W43" i="1"/>
  <c r="Y43" i="1"/>
  <c r="Z43" i="1"/>
  <c r="T43" i="1"/>
  <c r="O43" i="1"/>
  <c r="G4" i="1"/>
  <c r="K4" i="1" l="1"/>
  <c r="B16" i="3" l="1"/>
  <c r="F24" i="1" l="1"/>
  <c r="K6" i="1" l="1"/>
  <c r="K5" i="1"/>
  <c r="J7" i="1" l="1"/>
  <c r="G7" i="1" l="1"/>
  <c r="K7" i="1"/>
  <c r="C41" i="1" s="1"/>
  <c r="K8" i="1" s="1"/>
  <c r="B41" i="1" l="1"/>
  <c r="G8" i="1" s="1"/>
  <c r="C9" i="1"/>
</calcChain>
</file>

<file path=xl/sharedStrings.xml><?xml version="1.0" encoding="utf-8"?>
<sst xmlns="http://schemas.openxmlformats.org/spreadsheetml/2006/main" count="370" uniqueCount="252">
  <si>
    <t xml:space="preserve">Balance Forward </t>
  </si>
  <si>
    <t>Balance Forward</t>
  </si>
  <si>
    <t xml:space="preserve">Balance </t>
  </si>
  <si>
    <t>Balance</t>
  </si>
  <si>
    <t>Business Report</t>
  </si>
  <si>
    <t>Interments - Cremated</t>
  </si>
  <si>
    <t>Foundations</t>
  </si>
  <si>
    <t>Net Income</t>
  </si>
  <si>
    <t>Donations</t>
  </si>
  <si>
    <t>Foundation Income</t>
  </si>
  <si>
    <t>Interment Income</t>
  </si>
  <si>
    <t>Income - YTD</t>
  </si>
  <si>
    <t>Section Availability</t>
  </si>
  <si>
    <t>C</t>
  </si>
  <si>
    <t>D</t>
  </si>
  <si>
    <t>H</t>
  </si>
  <si>
    <t>K</t>
  </si>
  <si>
    <t># Graves</t>
  </si>
  <si>
    <t>Total Available:</t>
  </si>
  <si>
    <t>-</t>
  </si>
  <si>
    <t>J</t>
  </si>
  <si>
    <t>Total Sold:   J &amp; K</t>
  </si>
  <si>
    <t xml:space="preserve">PM Accounts: </t>
  </si>
  <si>
    <t xml:space="preserve">Vanguard </t>
  </si>
  <si>
    <t xml:space="preserve">General Savings: </t>
  </si>
  <si>
    <t xml:space="preserve">Checking:  </t>
  </si>
  <si>
    <t xml:space="preserve">Receipts/Deposits </t>
  </si>
  <si>
    <t xml:space="preserve">Expenses </t>
  </si>
  <si>
    <t xml:space="preserve"> Vet Flag Holders (All)</t>
  </si>
  <si>
    <t>Donation Notes:</t>
  </si>
  <si>
    <t xml:space="preserve"> $$ for Trees (All)</t>
  </si>
  <si>
    <t>Vanguard (3)</t>
  </si>
  <si>
    <t>(since inception)</t>
  </si>
  <si>
    <t>Interments - Full (total)</t>
  </si>
  <si>
    <t>Section Availabilty:</t>
  </si>
  <si>
    <t>Use Access 'Qry_Sections_Availability_Graves_Summary'</t>
  </si>
  <si>
    <t>General Account Expenses:</t>
  </si>
  <si>
    <t>Equipment: Purchase</t>
  </si>
  <si>
    <t>Utilities: Services</t>
  </si>
  <si>
    <t>Operations</t>
  </si>
  <si>
    <t>Office Supplies</t>
  </si>
  <si>
    <t>Insurance</t>
  </si>
  <si>
    <t>Contracts: Mowing Contract</t>
  </si>
  <si>
    <t>Cemetery Services: Interments</t>
  </si>
  <si>
    <t>Cemetery Services: Foundations</t>
  </si>
  <si>
    <t>General Operating:</t>
  </si>
  <si>
    <t>PM Funds:</t>
  </si>
  <si>
    <t>F*</t>
  </si>
  <si>
    <t>* Includes Buy-Backs</t>
  </si>
  <si>
    <t>Key Bank</t>
  </si>
  <si>
    <t>KeyBank</t>
  </si>
  <si>
    <t>Opening</t>
  </si>
  <si>
    <t>Closing</t>
  </si>
  <si>
    <t>change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</si>
  <si>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</si>
  <si>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</si>
  <si>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</si>
  <si>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</si>
  <si>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</si>
  <si>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</si>
  <si>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</si>
  <si>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</si>
  <si>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</si>
  <si>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</si>
  <si>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</si>
  <si>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</si>
  <si>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Deposits</t>
  </si>
  <si>
    <t>Expenses</t>
  </si>
  <si>
    <t>Totals</t>
  </si>
  <si>
    <t>PM Accounts YTD</t>
  </si>
  <si>
    <t>Key Bank (PM)</t>
  </si>
  <si>
    <t>V-GO</t>
  </si>
  <si>
    <t>V-PM</t>
  </si>
  <si>
    <t>V-PM = Vanguard total assets - 2 V-GO accounts</t>
  </si>
  <si>
    <t>Note:</t>
  </si>
  <si>
    <t>V-GO Sum</t>
  </si>
  <si>
    <t>Row Labels</t>
  </si>
  <si>
    <t>Count of GRAVE</t>
  </si>
  <si>
    <t>A</t>
  </si>
  <si>
    <t>B</t>
  </si>
  <si>
    <t>F</t>
  </si>
  <si>
    <t>Grand Total</t>
  </si>
  <si>
    <t>Section</t>
  </si>
  <si>
    <t>Sold</t>
  </si>
  <si>
    <t>Access DB: Master Ref</t>
  </si>
  <si>
    <t>Access DB: Qry_Section_Lot_Grave_Sold_Summary</t>
  </si>
  <si>
    <t>J&amp;K Total Sold:</t>
  </si>
  <si>
    <t>Total Graves in Cemetery</t>
  </si>
  <si>
    <t>SEC.</t>
  </si>
  <si>
    <t>CountOfGRAVE</t>
  </si>
  <si>
    <t>Qry_Sections_Availability_Graves_Summary</t>
  </si>
  <si>
    <t>J&amp;K Total Avail:</t>
  </si>
  <si>
    <t>Total # J&amp;K</t>
  </si>
  <si>
    <t>Total # J&amp;K SOLD</t>
  </si>
  <si>
    <t>Total % Sold</t>
  </si>
  <si>
    <t>General Accounts FY</t>
  </si>
  <si>
    <t>Use Snipping tool to capture the above report and insert that file into the MS Word Minutes doc.</t>
  </si>
  <si>
    <t>43 (combined)</t>
  </si>
  <si>
    <t>V3:  9542</t>
  </si>
  <si>
    <t>V2:  9513</t>
  </si>
  <si>
    <t>V1:  7016</t>
  </si>
  <si>
    <t>V4:  9584</t>
  </si>
  <si>
    <t>SECTION J:</t>
  </si>
  <si>
    <t>TOTAL # GRAVES</t>
  </si>
  <si>
    <t>TOTAL # SOLD *</t>
  </si>
  <si>
    <t>Remaining #:</t>
  </si>
  <si>
    <t>TOTAL J % Sold *:</t>
  </si>
  <si>
    <t>Main # Graves:</t>
  </si>
  <si>
    <t>Main # SOLD *:</t>
  </si>
  <si>
    <t>Main % Sold *:</t>
  </si>
  <si>
    <t>CRE Area #:</t>
  </si>
  <si>
    <t>CRE Area # SOLD  *:</t>
  </si>
  <si>
    <t>CRE Area % Sold *:</t>
  </si>
  <si>
    <t>Note: * % SOLD or Not Available</t>
  </si>
  <si>
    <t>SECTION K:</t>
  </si>
  <si>
    <t>TOTAL K % Sold *:</t>
  </si>
  <si>
    <t xml:space="preserve">Receipts/Deposit </t>
  </si>
  <si>
    <t>Qry_Section_J-K_Sold Report (20230604).xlsx</t>
  </si>
  <si>
    <t>Payroll expenses (Total payroll cost)</t>
  </si>
  <si>
    <t>Graves SOLD (#)</t>
  </si>
  <si>
    <t>V6:  9555 (ST)</t>
  </si>
  <si>
    <t>V5:  997 (PC)</t>
  </si>
  <si>
    <t>OPENING:</t>
  </si>
  <si>
    <t>V-PC &amp; ST</t>
  </si>
  <si>
    <t>Totals:</t>
  </si>
  <si>
    <t>V-PM, PC, ST</t>
  </si>
  <si>
    <t>Historic Preservation</t>
  </si>
  <si>
    <t xml:space="preserve"> K: (since 6/2013)</t>
  </si>
  <si>
    <t>Change Cell addresses each month to current balance in cells C7, F7 and I7</t>
  </si>
  <si>
    <t>QBO Interment P&amp;L is not reporting accurately</t>
  </si>
  <si>
    <t>J: MAIN (since 6/2013)</t>
  </si>
  <si>
    <t>J: CRE(since 6/2013)</t>
  </si>
  <si>
    <t>C*</t>
  </si>
  <si>
    <r>
      <t xml:space="preserve">Div/Int  </t>
    </r>
    <r>
      <rPr>
        <sz val="8"/>
        <color rgb="FF000000"/>
        <rFont val="Arial"/>
        <family val="2"/>
      </rPr>
      <t>(xfer to KBO)</t>
    </r>
  </si>
  <si>
    <t>Use QBO Foundation Quick Report for count</t>
  </si>
  <si>
    <t>Use QBO Foundation P&amp;L Report for P&amp;L</t>
  </si>
  <si>
    <t>Use QBO Grave Sale Income Report for total $$</t>
  </si>
  <si>
    <r>
      <rPr>
        <b/>
        <sz val="11"/>
        <color theme="1"/>
        <rFont val="Calibri"/>
        <family val="2"/>
        <scheme val="minor"/>
      </rPr>
      <t>Interment Income (net):</t>
    </r>
    <r>
      <rPr>
        <sz val="11"/>
        <color theme="1"/>
        <rFont val="Calibri"/>
        <family val="2"/>
        <scheme val="minor"/>
      </rPr>
      <t xml:space="preserve"> Use GO Income - KJKS (GO) - Payroll (#Cre*$200)</t>
    </r>
  </si>
  <si>
    <t>Use QBO GO: Interment Expense report for KJKS</t>
  </si>
  <si>
    <t>Selected Keybank data from linked table:</t>
  </si>
  <si>
    <t>Date</t>
  </si>
  <si>
    <t>Total</t>
  </si>
  <si>
    <t>Gross Profit</t>
  </si>
  <si>
    <t>Net Operating Revenue</t>
  </si>
  <si>
    <t>Net Revenue</t>
  </si>
  <si>
    <t>QBO Transaction Fees</t>
  </si>
  <si>
    <t>18(43)</t>
  </si>
  <si>
    <t>Total General and PM:</t>
  </si>
  <si>
    <t>FY2025</t>
  </si>
  <si>
    <t>Last Year (FY 2024)</t>
  </si>
  <si>
    <t>Financial Summary FY 2025*:</t>
  </si>
  <si>
    <t>PM YTD2025 +/-</t>
  </si>
  <si>
    <t>KBO YTD2025 +/-</t>
  </si>
  <si>
    <t>Gen YTD2025 +/-</t>
  </si>
  <si>
    <t>Includes:</t>
  </si>
  <si>
    <t>(135) 84</t>
  </si>
  <si>
    <t>F:added 16 new graves</t>
  </si>
  <si>
    <t>* (compared to FY2024)</t>
  </si>
  <si>
    <t>Graves Sold (20250601)</t>
  </si>
  <si>
    <t>The above 2 tables only reflect sales</t>
  </si>
  <si>
    <t>completed. They do not include the</t>
  </si>
  <si>
    <t>unavailable' graves, such as trees.</t>
  </si>
  <si>
    <t>Xfer: $20,000 KB-&gt;VG</t>
  </si>
  <si>
    <t>Graves Available (20250628)</t>
  </si>
  <si>
    <t>Use Access QRY</t>
  </si>
  <si>
    <t>Qry_Section_J_Sold-Unavailable then export to .xlsx</t>
  </si>
  <si>
    <t>Qry_Section_K_Sold-Unavailable then export to .xlsx</t>
  </si>
  <si>
    <t>Report Data from:</t>
  </si>
  <si>
    <t>Linked Keybank data:</t>
  </si>
  <si>
    <t>Grounds - Road Maint.</t>
  </si>
  <si>
    <t>Equipment: Fuel - Supplies</t>
  </si>
  <si>
    <t>Maplewood Cemetery Association</t>
  </si>
  <si>
    <t>Revenue</t>
  </si>
  <si>
    <t xml:space="preserve">   Donations (Income)</t>
  </si>
  <si>
    <t xml:space="preserve">   Interest</t>
  </si>
  <si>
    <t xml:space="preserve">      Dividend &amp; Interest from PM</t>
  </si>
  <si>
    <t xml:space="preserve">   Total Interest</t>
  </si>
  <si>
    <t xml:space="preserve">   Services</t>
  </si>
  <si>
    <t>Total Revenue</t>
  </si>
  <si>
    <t>Expenditures</t>
  </si>
  <si>
    <t xml:space="preserve">   Account Transfer</t>
  </si>
  <si>
    <t xml:space="preserve">   Association-Dues</t>
  </si>
  <si>
    <t xml:space="preserve">   Balance Adjustment</t>
  </si>
  <si>
    <t xml:space="preserve">   Bank Service Fee</t>
  </si>
  <si>
    <t xml:space="preserve">   Credit Card Fee</t>
  </si>
  <si>
    <t xml:space="preserve">   Grave/Lot return</t>
  </si>
  <si>
    <t xml:space="preserve">   Insurance</t>
  </si>
  <si>
    <t xml:space="preserve">   Office-Supplies</t>
  </si>
  <si>
    <t xml:space="preserve">      Computer Related</t>
  </si>
  <si>
    <t xml:space="preserve">   Total Office-Supplies</t>
  </si>
  <si>
    <t xml:space="preserve">   Payroll Expenses</t>
  </si>
  <si>
    <t xml:space="preserve">      Taxes</t>
  </si>
  <si>
    <t xml:space="preserve">      Wages</t>
  </si>
  <si>
    <t xml:space="preserve">   Total Payroll Expenses</t>
  </si>
  <si>
    <t xml:space="preserve">   QuickBooks Payments Fees</t>
  </si>
  <si>
    <t xml:space="preserve">   Taxes</t>
  </si>
  <si>
    <t xml:space="preserve">      NYS Taxes</t>
  </si>
  <si>
    <t xml:space="preserve">   Total Taxes</t>
  </si>
  <si>
    <t>Total Expenditures</t>
  </si>
  <si>
    <t>Income-Expense (Profit  Loss)</t>
  </si>
  <si>
    <t xml:space="preserve">   Foundation Income</t>
  </si>
  <si>
    <t xml:space="preserve">   Installation Services (Income)</t>
  </si>
  <si>
    <t xml:space="preserve">   Interment Income</t>
  </si>
  <si>
    <t xml:space="preserve">   Refund - Rebate</t>
  </si>
  <si>
    <t xml:space="preserve">   Sales of Product Income</t>
  </si>
  <si>
    <t xml:space="preserve">   Unapplied Cash Payment Income</t>
  </si>
  <si>
    <t xml:space="preserve">   Cemetery Services</t>
  </si>
  <si>
    <t xml:space="preserve">      Foundations</t>
  </si>
  <si>
    <t xml:space="preserve">      Interments - Grave Opening</t>
  </si>
  <si>
    <t xml:space="preserve">      Weekend-Holiday Fee</t>
  </si>
  <si>
    <t xml:space="preserve">   Total Cemetery Services</t>
  </si>
  <si>
    <t xml:space="preserve">   Contracts</t>
  </si>
  <si>
    <t xml:space="preserve">      Mowing</t>
  </si>
  <si>
    <t xml:space="preserve">   Total Contracts</t>
  </si>
  <si>
    <t xml:space="preserve">   Donation Program - Expenses</t>
  </si>
  <si>
    <t xml:space="preserve">   Equipment Costs</t>
  </si>
  <si>
    <t xml:space="preserve">      Equipment - Purchase</t>
  </si>
  <si>
    <t xml:space="preserve">      Equipment - Repair</t>
  </si>
  <si>
    <t xml:space="preserve">   Total Equipment Costs</t>
  </si>
  <si>
    <t xml:space="preserve">   Gardens and Landscaping</t>
  </si>
  <si>
    <t xml:space="preserve">      Grounds-Landscape Maintenance</t>
  </si>
  <si>
    <t xml:space="preserve">   Total Gardens and Landscaping</t>
  </si>
  <si>
    <t xml:space="preserve">      Posters-Printing-Copying</t>
  </si>
  <si>
    <t xml:space="preserve">   Operations</t>
  </si>
  <si>
    <t xml:space="preserve">      maintenance - supplies</t>
  </si>
  <si>
    <t xml:space="preserve">      Road Maintenance - Pave/Seal</t>
  </si>
  <si>
    <t xml:space="preserve">   Total Operations</t>
  </si>
  <si>
    <t xml:space="preserve">   PM Required Holdings</t>
  </si>
  <si>
    <t xml:space="preserve">   Reimbursement (expense)</t>
  </si>
  <si>
    <t xml:space="preserve">   Reimbursements</t>
  </si>
  <si>
    <t xml:space="preserve">   Supplies-Repairs</t>
  </si>
  <si>
    <t xml:space="preserve">   Utilities</t>
  </si>
  <si>
    <t xml:space="preserve">      Electricity</t>
  </si>
  <si>
    <t xml:space="preserve">      Internet</t>
  </si>
  <si>
    <t xml:space="preserve">      Newspaper - Legal-Public Notice</t>
  </si>
  <si>
    <t xml:space="preserve">      Phone/Voicemail</t>
  </si>
  <si>
    <t xml:space="preserve">      Postage</t>
  </si>
  <si>
    <t xml:space="preserve">      Trash Removal - Dumpster</t>
  </si>
  <si>
    <t xml:space="preserve">   Total Utilities</t>
  </si>
  <si>
    <t>29(49)</t>
  </si>
  <si>
    <t>Qry_Section_K_Sold-or-Unavailable - Data(20251229).xlsx</t>
  </si>
  <si>
    <t>Qry_Section_J_Sold-Unavailable - Data (20251229).xlsx</t>
  </si>
  <si>
    <t>as of 12/31/2025</t>
  </si>
  <si>
    <t>Grave Sales (gross $)</t>
  </si>
  <si>
    <r>
      <t xml:space="preserve">Average </t>
    </r>
    <r>
      <rPr>
        <sz val="10"/>
        <color theme="1"/>
        <rFont val="Calibri"/>
        <family val="2"/>
        <scheme val="minor"/>
      </rPr>
      <t>(past 56 years)</t>
    </r>
  </si>
  <si>
    <t>January 1 - December 31, 2025</t>
  </si>
  <si>
    <t xml:space="preserve">   Sales</t>
  </si>
  <si>
    <t xml:space="preserve">      Equipment - Supplies</t>
  </si>
  <si>
    <t>PM Req - Interments &amp; Sales</t>
  </si>
  <si>
    <t>2025 FY Expense Chart</t>
  </si>
  <si>
    <t>Grounds - Landscape Maint.</t>
  </si>
  <si>
    <t xml:space="preserve"> Cash basis Friday, January 2, 2026 11:52 AM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</si>
</sst>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;\-#,##0.00"/>
    <numFmt numFmtId="165" formatCode="&quot;$&quot;* #,##0.00\ _€"/>
    <numFmt numFmtId="166" formatCode="#,##0.00\ _€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4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10"/>
  </cellStyleXfs>
  <cellXfs count="161">
    <xf numFmtId="0" fontId="0" fillId="0" borderId="0" xfId="0"/>
    <xf numFmtId="0" fontId="5" fillId="0" borderId="0" xfId="0" applyFont="1" applyAlignment="1">
      <alignment horizontal="left" vertical="center" indent="5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8" fontId="0" fillId="0" borderId="0" xfId="0" applyNumberFormat="1"/>
    <xf numFmtId="0" fontId="3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0" xfId="0" applyFont="1"/>
    <xf numFmtId="8" fontId="3" fillId="0" borderId="0" xfId="0" applyNumberFormat="1" applyFont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49" fontId="10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44" fontId="6" fillId="0" borderId="1" xfId="1" applyFont="1" applyFill="1" applyBorder="1"/>
    <xf numFmtId="44" fontId="1" fillId="9" borderId="1" xfId="1" applyFont="1" applyFill="1" applyBorder="1"/>
    <xf numFmtId="44" fontId="6" fillId="0" borderId="1" xfId="1" applyFont="1" applyBorder="1" applyAlignment="1">
      <alignment horizontal="right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44" fontId="16" fillId="0" borderId="1" xfId="0" applyNumberFormat="1" applyFont="1" applyBorder="1" applyAlignment="1">
      <alignment vertical="center" wrapText="1"/>
    </xf>
    <xf numFmtId="44" fontId="6" fillId="0" borderId="1" xfId="1" applyFont="1" applyBorder="1"/>
    <xf numFmtId="44" fontId="6" fillId="0" borderId="0" xfId="1" applyFont="1"/>
    <xf numFmtId="44" fontId="15" fillId="0" borderId="1" xfId="1" applyFont="1" applyBorder="1" applyAlignment="1">
      <alignment horizontal="right"/>
    </xf>
    <xf numFmtId="0" fontId="17" fillId="0" borderId="1" xfId="0" applyFont="1" applyBorder="1" applyAlignment="1">
      <alignment horizontal="right" vertical="center" wrapText="1"/>
    </xf>
    <xf numFmtId="44" fontId="18" fillId="0" borderId="1" xfId="1" applyFont="1" applyBorder="1" applyAlignment="1">
      <alignment horizontal="right" vertical="center" wrapText="1"/>
    </xf>
    <xf numFmtId="44" fontId="18" fillId="0" borderId="2" xfId="1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44" fontId="19" fillId="9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44" fontId="6" fillId="0" borderId="2" xfId="1" applyFont="1" applyFill="1" applyBorder="1" applyAlignment="1">
      <alignment horizontal="right"/>
    </xf>
    <xf numFmtId="44" fontId="0" fillId="0" borderId="0" xfId="0" applyNumberFormat="1"/>
    <xf numFmtId="164" fontId="11" fillId="0" borderId="0" xfId="0" applyNumberFormat="1" applyFont="1"/>
    <xf numFmtId="0" fontId="0" fillId="8" borderId="3" xfId="0" applyFill="1" applyBorder="1"/>
    <xf numFmtId="44" fontId="21" fillId="0" borderId="1" xfId="1" applyFont="1" applyBorder="1"/>
    <xf numFmtId="0" fontId="0" fillId="0" borderId="1" xfId="0" applyBorder="1"/>
    <xf numFmtId="0" fontId="22" fillId="12" borderId="0" xfId="0" applyFont="1" applyFill="1"/>
    <xf numFmtId="0" fontId="23" fillId="13" borderId="0" xfId="0" applyFont="1" applyFill="1"/>
    <xf numFmtId="0" fontId="0" fillId="13" borderId="0" xfId="0" applyFill="1"/>
    <xf numFmtId="0" fontId="25" fillId="5" borderId="1" xfId="0" applyFont="1" applyFill="1" applyBorder="1"/>
    <xf numFmtId="44" fontId="26" fillId="0" borderId="1" xfId="1" applyFont="1" applyBorder="1"/>
    <xf numFmtId="0" fontId="25" fillId="0" borderId="1" xfId="0" applyFont="1" applyBorder="1"/>
    <xf numFmtId="44" fontId="25" fillId="0" borderId="1" xfId="1" applyFont="1" applyBorder="1"/>
    <xf numFmtId="0" fontId="25" fillId="14" borderId="1" xfId="0" applyFont="1" applyFill="1" applyBorder="1"/>
    <xf numFmtId="44" fontId="25" fillId="14" borderId="1" xfId="1" applyFont="1" applyFill="1" applyBorder="1"/>
    <xf numFmtId="0" fontId="25" fillId="15" borderId="1" xfId="0" applyFont="1" applyFill="1" applyBorder="1"/>
    <xf numFmtId="44" fontId="25" fillId="15" borderId="1" xfId="1" applyFont="1" applyFill="1" applyBorder="1"/>
    <xf numFmtId="0" fontId="22" fillId="0" borderId="1" xfId="0" applyFont="1" applyBorder="1"/>
    <xf numFmtId="44" fontId="22" fillId="0" borderId="1" xfId="1" applyFont="1" applyBorder="1"/>
    <xf numFmtId="0" fontId="27" fillId="0" borderId="0" xfId="0" applyFont="1" applyProtection="1">
      <protection locked="0"/>
    </xf>
    <xf numFmtId="0" fontId="28" fillId="0" borderId="0" xfId="0" applyFont="1"/>
    <xf numFmtId="44" fontId="1" fillId="0" borderId="1" xfId="1" applyFont="1" applyBorder="1" applyAlignment="1">
      <alignment horizontal="right"/>
    </xf>
    <xf numFmtId="44" fontId="12" fillId="0" borderId="1" xfId="0" applyNumberFormat="1" applyFont="1" applyBorder="1" applyAlignment="1">
      <alignment horizontal="right" vertical="center" wrapText="1"/>
    </xf>
    <xf numFmtId="44" fontId="12" fillId="11" borderId="2" xfId="1" applyFont="1" applyFill="1" applyBorder="1" applyAlignment="1">
      <alignment horizontal="right" vertical="center" wrapText="1"/>
    </xf>
    <xf numFmtId="44" fontId="1" fillId="0" borderId="1" xfId="1" applyFont="1" applyFill="1" applyBorder="1"/>
    <xf numFmtId="0" fontId="28" fillId="0" borderId="1" xfId="0" applyFont="1" applyBorder="1" applyAlignment="1">
      <alignment horizontal="center"/>
    </xf>
    <xf numFmtId="8" fontId="29" fillId="0" borderId="1" xfId="0" applyNumberFormat="1" applyFont="1" applyBorder="1" applyAlignment="1">
      <alignment horizontal="center"/>
    </xf>
    <xf numFmtId="44" fontId="0" fillId="0" borderId="0" xfId="1" applyFont="1"/>
    <xf numFmtId="44" fontId="0" fillId="0" borderId="1" xfId="1" applyFont="1" applyBorder="1"/>
    <xf numFmtId="0" fontId="1" fillId="16" borderId="1" xfId="0" applyFont="1" applyFill="1" applyBorder="1"/>
    <xf numFmtId="44" fontId="1" fillId="16" borderId="1" xfId="0" applyNumberFormat="1" applyFont="1" applyFill="1" applyBorder="1"/>
    <xf numFmtId="0" fontId="1" fillId="16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0" borderId="1" xfId="0" applyFont="1" applyBorder="1"/>
    <xf numFmtId="0" fontId="0" fillId="17" borderId="0" xfId="0" applyFill="1"/>
    <xf numFmtId="44" fontId="0" fillId="0" borderId="1" xfId="0" applyNumberFormat="1" applyBorder="1"/>
    <xf numFmtId="0" fontId="1" fillId="8" borderId="1" xfId="0" applyFont="1" applyFill="1" applyBorder="1"/>
    <xf numFmtId="9" fontId="1" fillId="8" borderId="1" xfId="2" applyFont="1" applyFill="1" applyBorder="1"/>
    <xf numFmtId="0" fontId="0" fillId="18" borderId="0" xfId="0" applyFill="1"/>
    <xf numFmtId="44" fontId="31" fillId="0" borderId="1" xfId="1" applyFont="1" applyBorder="1"/>
    <xf numFmtId="44" fontId="31" fillId="0" borderId="1" xfId="1" applyFont="1" applyFill="1" applyBorder="1"/>
    <xf numFmtId="14" fontId="0" fillId="0" borderId="1" xfId="0" applyNumberFormat="1" applyBorder="1"/>
    <xf numFmtId="14" fontId="0" fillId="0" borderId="0" xfId="0" applyNumberFormat="1"/>
    <xf numFmtId="0" fontId="1" fillId="5" borderId="1" xfId="0" applyFont="1" applyFill="1" applyBorder="1"/>
    <xf numFmtId="9" fontId="1" fillId="5" borderId="1" xfId="2" applyFont="1" applyFill="1" applyBorder="1"/>
    <xf numFmtId="9" fontId="0" fillId="0" borderId="1" xfId="2" applyFont="1" applyBorder="1"/>
    <xf numFmtId="0" fontId="0" fillId="18" borderId="1" xfId="0" applyFill="1" applyBorder="1"/>
    <xf numFmtId="0" fontId="0" fillId="18" borderId="5" xfId="0" applyFill="1" applyBorder="1"/>
    <xf numFmtId="8" fontId="0" fillId="0" borderId="1" xfId="1" applyNumberFormat="1" applyFont="1" applyBorder="1"/>
    <xf numFmtId="8" fontId="1" fillId="19" borderId="1" xfId="1" applyNumberFormat="1" applyFont="1" applyFill="1" applyBorder="1"/>
    <xf numFmtId="44" fontId="0" fillId="19" borderId="1" xfId="1" applyFont="1" applyFill="1" applyBorder="1"/>
    <xf numFmtId="0" fontId="0" fillId="0" borderId="5" xfId="0" applyBorder="1"/>
    <xf numFmtId="44" fontId="1" fillId="6" borderId="1" xfId="1" applyFont="1" applyFill="1" applyBorder="1"/>
    <xf numFmtId="0" fontId="1" fillId="6" borderId="5" xfId="0" applyFont="1" applyFill="1" applyBorder="1"/>
    <xf numFmtId="44" fontId="0" fillId="6" borderId="1" xfId="1" applyFont="1" applyFill="1" applyBorder="1"/>
    <xf numFmtId="44" fontId="1" fillId="9" borderId="1" xfId="0" applyNumberFormat="1" applyFont="1" applyFill="1" applyBorder="1"/>
    <xf numFmtId="0" fontId="1" fillId="9" borderId="1" xfId="0" applyFont="1" applyFill="1" applyBorder="1"/>
    <xf numFmtId="44" fontId="0" fillId="9" borderId="1" xfId="0" applyNumberFormat="1" applyFill="1" applyBorder="1"/>
    <xf numFmtId="0" fontId="0" fillId="9" borderId="1" xfId="0" applyFill="1" applyBorder="1"/>
    <xf numFmtId="0" fontId="1" fillId="19" borderId="1" xfId="0" applyFont="1" applyFill="1" applyBorder="1"/>
    <xf numFmtId="44" fontId="1" fillId="19" borderId="1" xfId="1" applyFont="1" applyFill="1" applyBorder="1"/>
    <xf numFmtId="8" fontId="1" fillId="17" borderId="1" xfId="1" applyNumberFormat="1" applyFont="1" applyFill="1" applyBorder="1"/>
    <xf numFmtId="44" fontId="1" fillId="19" borderId="1" xfId="0" applyNumberFormat="1" applyFont="1" applyFill="1" applyBorder="1"/>
    <xf numFmtId="0" fontId="32" fillId="4" borderId="2" xfId="0" applyFont="1" applyFill="1" applyBorder="1" applyAlignment="1">
      <alignment horizontal="center"/>
    </xf>
    <xf numFmtId="0" fontId="32" fillId="4" borderId="4" xfId="0" applyFont="1" applyFill="1" applyBorder="1"/>
    <xf numFmtId="0" fontId="32" fillId="4" borderId="1" xfId="0" applyFont="1" applyFill="1" applyBorder="1"/>
    <xf numFmtId="44" fontId="32" fillId="4" borderId="1" xfId="1" applyFont="1" applyFill="1" applyBorder="1"/>
    <xf numFmtId="0" fontId="1" fillId="18" borderId="7" xfId="0" applyFont="1" applyFill="1" applyBorder="1"/>
    <xf numFmtId="0" fontId="1" fillId="18" borderId="8" xfId="0" applyFont="1" applyFill="1" applyBorder="1"/>
    <xf numFmtId="0" fontId="1" fillId="18" borderId="9" xfId="0" applyFont="1" applyFill="1" applyBorder="1"/>
    <xf numFmtId="0" fontId="33" fillId="4" borderId="2" xfId="0" applyFont="1" applyFill="1" applyBorder="1" applyAlignment="1">
      <alignment horizontal="center"/>
    </xf>
    <xf numFmtId="0" fontId="33" fillId="20" borderId="0" xfId="0" applyFont="1" applyFill="1"/>
    <xf numFmtId="0" fontId="33" fillId="20" borderId="1" xfId="0" applyFont="1" applyFill="1" applyBorder="1"/>
    <xf numFmtId="44" fontId="33" fillId="20" borderId="1" xfId="1" applyFont="1" applyFill="1" applyBorder="1"/>
    <xf numFmtId="0" fontId="0" fillId="0" borderId="0" xfId="0" applyAlignment="1">
      <alignment wrapText="1"/>
    </xf>
    <xf numFmtId="0" fontId="8" fillId="19" borderId="1" xfId="0" quotePrefix="1" applyFont="1" applyFill="1" applyBorder="1" applyAlignment="1">
      <alignment horizontal="center" vertical="center"/>
    </xf>
    <xf numFmtId="8" fontId="1" fillId="0" borderId="1" xfId="0" applyNumberFormat="1" applyFont="1" applyBorder="1"/>
    <xf numFmtId="164" fontId="10" fillId="19" borderId="1" xfId="0" applyNumberFormat="1" applyFont="1" applyFill="1" applyBorder="1" applyAlignment="1">
      <alignment horizontal="center"/>
    </xf>
    <xf numFmtId="0" fontId="13" fillId="15" borderId="1" xfId="0" applyFont="1" applyFill="1" applyBorder="1" applyAlignment="1">
      <alignment horizontal="center"/>
    </xf>
    <xf numFmtId="9" fontId="0" fillId="15" borderId="1" xfId="0" applyNumberFormat="1" applyFill="1" applyBorder="1"/>
    <xf numFmtId="0" fontId="1" fillId="15" borderId="1" xfId="0" applyFont="1" applyFill="1" applyBorder="1" applyAlignment="1">
      <alignment horizontal="center"/>
    </xf>
    <xf numFmtId="0" fontId="1" fillId="15" borderId="1" xfId="1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0" fontId="17" fillId="18" borderId="1" xfId="0" applyFont="1" applyFill="1" applyBorder="1" applyAlignment="1">
      <alignment vertical="center" wrapText="1"/>
    </xf>
    <xf numFmtId="0" fontId="12" fillId="18" borderId="1" xfId="0" applyFont="1" applyFill="1" applyBorder="1" applyAlignment="1">
      <alignment vertical="center" wrapText="1"/>
    </xf>
    <xf numFmtId="0" fontId="1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0" borderId="0" xfId="0" quotePrefix="1"/>
    <xf numFmtId="44" fontId="17" fillId="18" borderId="1" xfId="1" applyFont="1" applyFill="1" applyBorder="1" applyAlignment="1">
      <alignment horizontal="right" vertical="center" wrapText="1"/>
    </xf>
    <xf numFmtId="0" fontId="0" fillId="0" borderId="2" xfId="0" applyBorder="1"/>
    <xf numFmtId="0" fontId="0" fillId="0" borderId="4" xfId="0" applyBorder="1"/>
    <xf numFmtId="0" fontId="1" fillId="18" borderId="2" xfId="0" applyFont="1" applyFill="1" applyBorder="1"/>
    <xf numFmtId="0" fontId="1" fillId="18" borderId="4" xfId="0" applyFont="1" applyFill="1" applyBorder="1"/>
    <xf numFmtId="0" fontId="1" fillId="18" borderId="5" xfId="0" applyFont="1" applyFill="1" applyBorder="1"/>
    <xf numFmtId="0" fontId="1" fillId="0" borderId="11" xfId="0" applyFont="1" applyBorder="1"/>
    <xf numFmtId="0" fontId="0" fillId="0" borderId="11" xfId="0" applyBorder="1"/>
    <xf numFmtId="0" fontId="1" fillId="0" borderId="4" xfId="0" applyFont="1" applyBorder="1"/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left" wrapText="1"/>
    </xf>
    <xf numFmtId="166" fontId="38" fillId="0" borderId="0" xfId="0" applyNumberFormat="1" applyFont="1" applyAlignment="1">
      <alignment wrapText="1"/>
    </xf>
    <xf numFmtId="166" fontId="38" fillId="0" borderId="0" xfId="0" applyNumberFormat="1" applyFont="1" applyAlignment="1">
      <alignment horizontal="right" wrapText="1"/>
    </xf>
    <xf numFmtId="165" fontId="37" fillId="0" borderId="0" xfId="0" applyNumberFormat="1" applyFont="1" applyAlignment="1">
      <alignment horizontal="right" wrapText="1"/>
    </xf>
    <xf numFmtId="0" fontId="37" fillId="21" borderId="0" xfId="0" applyFont="1" applyFill="1" applyAlignment="1">
      <alignment horizontal="left" wrapText="1"/>
    </xf>
    <xf numFmtId="0" fontId="25" fillId="14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top"/>
    </xf>
    <xf numFmtId="0" fontId="1" fillId="8" borderId="4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 wrapText="1"/>
    </xf>
    <xf numFmtId="0" fontId="30" fillId="8" borderId="0" xfId="0" applyFont="1" applyFill="1" applyAlignment="1">
      <alignment horizontal="center" vertical="top" wrapText="1"/>
    </xf>
    <xf numFmtId="0" fontId="24" fillId="17" borderId="6" xfId="0" applyFont="1" applyFill="1" applyBorder="1" applyAlignment="1">
      <alignment horizontal="center" vertical="top"/>
    </xf>
    <xf numFmtId="0" fontId="0" fillId="17" borderId="0" xfId="0" applyFill="1" applyAlignment="1">
      <alignment horizontal="center" vertical="top"/>
    </xf>
    <xf numFmtId="0" fontId="34" fillId="0" borderId="0" xfId="0" applyFont="1" applyAlignment="1">
      <alignment horizontal="center"/>
    </xf>
    <xf numFmtId="0" fontId="0" fillId="0" borderId="0" xfId="0"/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center"/>
    </xf>
  </cellXfs>
  <cellStyles count="4">
    <cellStyle name="Currency" xfId="1" builtinId="4"/>
    <cellStyle name="HeaderCellStyle" xfId="3" xr:uid="{2846FA7D-EDD2-4A02-A3C3-659013447DF8}"/>
    <cellStyle name="Normal" xfId="0" builtinId="0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99FF99"/>
      <color rgb="FFFFFF66"/>
      <color rgb="FF66CCFF"/>
      <color rgb="FFCCFFCC"/>
      <color rgb="FF33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Net Income - FY 2025</a:t>
            </a:r>
          </a:p>
        </c:rich>
      </c:tx>
      <c:layout>
        <c:manualLayout>
          <c:xMode val="edge"/>
          <c:yMode val="edge"/>
          <c:x val="0.26193822265645189"/>
          <c:y val="0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71079913712085E-2"/>
          <c:y val="0.19145016293253198"/>
          <c:w val="0.86757902015494814"/>
          <c:h val="0.75872620994839413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79D-42CE-BE4E-D5B811DCAC79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79D-42CE-BE4E-D5B811DCAC79}"/>
              </c:ext>
            </c:extLst>
          </c:dPt>
          <c:dLbls>
            <c:dLbl>
              <c:idx val="0"/>
              <c:layout>
                <c:manualLayout>
                  <c:x val="-9.9866201773644289E-2"/>
                  <c:y val="-1.55794375475914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BE-446E-BE3C-68A6F55ADC6A}"/>
                </c:ext>
              </c:extLst>
            </c:dLbl>
            <c:dLbl>
              <c:idx val="1"/>
              <c:layout>
                <c:manualLayout>
                  <c:x val="-4.2352239796327726E-2"/>
                  <c:y val="-2.624195144923193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7E-409B-BF59-D227A81892DA}"/>
                </c:ext>
              </c:extLst>
            </c:dLbl>
            <c:dLbl>
              <c:idx val="2"/>
              <c:layout>
                <c:manualLayout>
                  <c:x val="-1.9781577121282187E-2"/>
                  <c:y val="-9.23331664210141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9D-42CE-BE4E-D5B811DCAC79}"/>
                </c:ext>
              </c:extLst>
            </c:dLbl>
            <c:dLbl>
              <c:idx val="3"/>
              <c:layout>
                <c:manualLayout>
                  <c:x val="-0.22528977284674806"/>
                  <c:y val="-0.23434969629874045"/>
                </c:manualLayout>
              </c:layout>
              <c:spPr>
                <a:solidFill>
                  <a:srgbClr val="92D050">
                    <a:alpha val="66000"/>
                  </a:srgbClr>
                </a:solidFill>
              </c:spPr>
              <c:txPr>
                <a:bodyPr/>
                <a:lstStyle/>
                <a:p>
                  <a:pPr>
                    <a:defRPr sz="1100" b="1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9D-42CE-BE4E-D5B811DCAC79}"/>
                </c:ext>
              </c:extLst>
            </c:dLbl>
            <c:dLbl>
              <c:idx val="4"/>
              <c:layout>
                <c:manualLayout>
                  <c:x val="0.26388507059452987"/>
                  <c:y val="3.5677887183104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9D-42CE-BE4E-D5B811DCAC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Report!$E$19:$E$23</c:f>
              <c:strCache>
                <c:ptCount val="5"/>
                <c:pt idx="0">
                  <c:v>Donations</c:v>
                </c:pt>
                <c:pt idx="1">
                  <c:v>Foundation Income</c:v>
                </c:pt>
                <c:pt idx="2">
                  <c:v>Div/Int  (xfer to KBO)</c:v>
                </c:pt>
                <c:pt idx="3">
                  <c:v>Interment Income</c:v>
                </c:pt>
                <c:pt idx="4">
                  <c:v>Grave Sales (gross $)</c:v>
                </c:pt>
              </c:strCache>
            </c:strRef>
          </c:cat>
          <c:val>
            <c:numRef>
              <c:f>Report!$F$19:$F$23</c:f>
              <c:numCache>
                <c:formatCode>_("$"* #,##0.00_);_("$"* \(#,##0.00\);_("$"* "-"??_);_(@_)</c:formatCode>
                <c:ptCount val="5"/>
                <c:pt idx="0">
                  <c:v>50</c:v>
                </c:pt>
                <c:pt idx="1">
                  <c:v>13855</c:v>
                </c:pt>
                <c:pt idx="2">
                  <c:v>20951.29</c:v>
                </c:pt>
                <c:pt idx="3">
                  <c:v>38500</c:v>
                </c:pt>
                <c:pt idx="4">
                  <c:v>72140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9D-42CE-BE4E-D5B811DCAC7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23635484458304"/>
          <c:y val="0.12563128815094088"/>
          <c:w val="0.80279177860089501"/>
          <c:h val="0.78409095202200108"/>
        </c:manualLayout>
      </c:layout>
      <c:pie3DChart>
        <c:varyColors val="1"/>
        <c:ser>
          <c:idx val="0"/>
          <c:order val="0"/>
          <c:explosion val="11"/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1-6FD0-4C16-BBCD-4FAEFC72BCD0}"/>
              </c:ext>
            </c:extLst>
          </c:dPt>
          <c:dLbls>
            <c:dLbl>
              <c:idx val="0"/>
              <c:layout>
                <c:manualLayout>
                  <c:x val="-0.12351318988352274"/>
                  <c:y val="0.1110690514549013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7A-4A31-A9A9-B7F0DE3EDE03}"/>
                </c:ext>
              </c:extLst>
            </c:dLbl>
            <c:dLbl>
              <c:idx val="1"/>
              <c:layout>
                <c:manualLayout>
                  <c:x val="-0.14801250650120348"/>
                  <c:y val="3.67774794441747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32-4512-8E51-FFF58B66C215}"/>
                </c:ext>
              </c:extLst>
            </c:dLbl>
            <c:dLbl>
              <c:idx val="2"/>
              <c:layout>
                <c:manualLayout>
                  <c:x val="-5.7451588712701229E-2"/>
                  <c:y val="-0.10896469249765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474364091585324"/>
                      <c:h val="0.120384530263707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632-4512-8E51-FFF58B66C21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D0-4C16-BBCD-4FAEFC72BCD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3743825808756155"/>
                      <c:h val="0.120384530266338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FD0-4C16-BBCD-4FAEFC72BCD0}"/>
                </c:ext>
              </c:extLst>
            </c:dLbl>
            <c:dLbl>
              <c:idx val="5"/>
              <c:layout>
                <c:manualLayout>
                  <c:x val="-5.9076284819236302E-3"/>
                  <c:y val="3.6373393065300186E-2"/>
                </c:manualLayout>
              </c:layout>
              <c:tx>
                <c:rich>
                  <a:bodyPr/>
                  <a:lstStyle/>
                  <a:p>
                    <a:fld id="{8E035F6B-A5F8-4CA5-BDF6-80DF41925682}" type="CATEGORYNAME">
                      <a:rPr lang="en-US" sz="1200"/>
                      <a:pPr/>
                      <a:t>[CATEGORY NAME]</a:t>
                    </a:fld>
                    <a:r>
                      <a:rPr lang="en-US" sz="1200" baseline="0"/>
                      <a:t>
</a:t>
                    </a:r>
                    <a:fld id="{235FC029-8AD8-4E15-B6A1-C5AC81867B31}" type="PERCENTAGE">
                      <a:rPr lang="en-US" sz="1200" baseline="0"/>
                      <a:pPr/>
                      <a:t>[PERCENTAGE]</a:t>
                    </a:fld>
                    <a:endParaRPr lang="en-US" sz="1200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79717813051148"/>
                      <c:h val="0.155555524625084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F34-4052-AA84-20C174C42D39}"/>
                </c:ext>
              </c:extLst>
            </c:dLbl>
            <c:dLbl>
              <c:idx val="6"/>
              <c:layout>
                <c:manualLayout>
                  <c:x val="-3.2498021080698374E-2"/>
                  <c:y val="0.11357688825720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42-4F0F-A6E8-AED3E875DA19}"/>
                </c:ext>
              </c:extLst>
            </c:dLbl>
            <c:dLbl>
              <c:idx val="7"/>
              <c:layout>
                <c:manualLayout>
                  <c:x val="-2.2108808979522835E-2"/>
                  <c:y val="9.60521504607737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D0-4C16-BBCD-4FAEFC72BCD0}"/>
                </c:ext>
              </c:extLst>
            </c:dLbl>
            <c:dLbl>
              <c:idx val="8"/>
              <c:layout>
                <c:manualLayout>
                  <c:x val="-4.7736613568465341E-2"/>
                  <c:y val="2.43803197923768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34-4052-AA84-20C174C42D39}"/>
                </c:ext>
              </c:extLst>
            </c:dLbl>
            <c:dLbl>
              <c:idx val="9"/>
              <c:layout>
                <c:manualLayout>
                  <c:x val="-0.13862368010450302"/>
                  <c:y val="1.44988398178898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34-4052-AA84-20C174C42D39}"/>
                </c:ext>
              </c:extLst>
            </c:dLbl>
            <c:dLbl>
              <c:idx val="10"/>
              <c:layout>
                <c:manualLayout>
                  <c:x val="0.24116743471582178"/>
                  <c:y val="-0.170651069731893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34-4052-AA84-20C174C42D39}"/>
                </c:ext>
              </c:extLst>
            </c:dLbl>
            <c:dLbl>
              <c:idx val="11"/>
              <c:layout>
                <c:manualLayout>
                  <c:x val="-3.4132164930996529E-2"/>
                  <c:y val="-4.8850677414388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118396387393164"/>
                      <c:h val="0.118560582486164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FD0-4C16-BBCD-4FAEFC72BCD0}"/>
                </c:ext>
              </c:extLst>
            </c:dLbl>
            <c:dLbl>
              <c:idx val="12"/>
              <c:layout>
                <c:manualLayout>
                  <c:x val="1.2046994172768624E-2"/>
                  <c:y val="-2.078478960775224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74016957557725"/>
                      <c:h val="0.134157912606945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FD0-4C16-BBCD-4FAEFC72B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/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'Expense Chart'!$A$2:$A$15</c:f>
              <c:strCache>
                <c:ptCount val="14"/>
                <c:pt idx="0">
                  <c:v>Cemetery Services: Foundations</c:v>
                </c:pt>
                <c:pt idx="1">
                  <c:v>Cemetery Services: Interments</c:v>
                </c:pt>
                <c:pt idx="2">
                  <c:v>Contracts: Mowing Contract</c:v>
                </c:pt>
                <c:pt idx="3">
                  <c:v>Equipment: Purchase</c:v>
                </c:pt>
                <c:pt idx="4">
                  <c:v>Equipment: Fuel - Supplies</c:v>
                </c:pt>
                <c:pt idx="5">
                  <c:v>Grounds - Landscape Maint.</c:v>
                </c:pt>
                <c:pt idx="6">
                  <c:v>Grounds - Road Maint.</c:v>
                </c:pt>
                <c:pt idx="7">
                  <c:v>Insurance</c:v>
                </c:pt>
                <c:pt idx="8">
                  <c:v>Office Supplies</c:v>
                </c:pt>
                <c:pt idx="9">
                  <c:v>Operations</c:v>
                </c:pt>
                <c:pt idx="10">
                  <c:v>Payroll expenses (Total payroll cost)</c:v>
                </c:pt>
                <c:pt idx="11">
                  <c:v>Utilities: Services</c:v>
                </c:pt>
                <c:pt idx="12">
                  <c:v>PM Req - Interments &amp; Sales</c:v>
                </c:pt>
                <c:pt idx="13">
                  <c:v>QBO Transaction Fees</c:v>
                </c:pt>
              </c:strCache>
            </c:strRef>
          </c:cat>
          <c:val>
            <c:numRef>
              <c:f>'Expense Chart'!$B$2:$B$15</c:f>
              <c:numCache>
                <c:formatCode>_("$"* #,##0.00_);_("$"* \(#,##0.00\);_("$"* "-"??_);_(@_)</c:formatCode>
                <c:ptCount val="14"/>
                <c:pt idx="0">
                  <c:v>15159</c:v>
                </c:pt>
                <c:pt idx="1">
                  <c:v>11262.84</c:v>
                </c:pt>
                <c:pt idx="2">
                  <c:v>8512.5</c:v>
                </c:pt>
                <c:pt idx="3">
                  <c:v>214.92</c:v>
                </c:pt>
                <c:pt idx="4">
                  <c:v>809.30000000000007</c:v>
                </c:pt>
                <c:pt idx="5">
                  <c:v>2122.6799999999998</c:v>
                </c:pt>
                <c:pt idx="6">
                  <c:v>4569</c:v>
                </c:pt>
                <c:pt idx="7">
                  <c:v>5470.75</c:v>
                </c:pt>
                <c:pt idx="8">
                  <c:v>3627.02</c:v>
                </c:pt>
                <c:pt idx="9">
                  <c:v>603.95000000000005</c:v>
                </c:pt>
                <c:pt idx="10">
                  <c:v>41794.67</c:v>
                </c:pt>
                <c:pt idx="11">
                  <c:v>3977.83</c:v>
                </c:pt>
                <c:pt idx="12">
                  <c:v>9699</c:v>
                </c:pt>
                <c:pt idx="13">
                  <c:v>3242.86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34-4052-AA84-20C174C42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Keybank Deposits vs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'Keybank Chart'!$C$15</c:f>
              <c:strCache>
                <c:ptCount val="1"/>
                <c:pt idx="0">
                  <c:v>Deposits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'Keybank Chart'!$D$14:$O$14</c:f>
              <c:numCache>
                <c:formatCode>m/d/yyyy</c:formatCode>
                <c:ptCount val="12"/>
                <c:pt idx="0">
                  <c:v>45688</c:v>
                </c:pt>
                <c:pt idx="1">
                  <c:v>45717</c:v>
                </c:pt>
                <c:pt idx="2">
                  <c:v>45752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'Keybank Chart'!$D$15:$O$15</c:f>
              <c:numCache>
                <c:formatCode>_("$"* #,##0.00_);_("$"* \(#,##0.00\);_("$"* "-"??_);_(@_)</c:formatCode>
                <c:ptCount val="12"/>
                <c:pt idx="0">
                  <c:v>8461.51</c:v>
                </c:pt>
                <c:pt idx="1">
                  <c:v>3997.62</c:v>
                </c:pt>
                <c:pt idx="2">
                  <c:v>8296.39</c:v>
                </c:pt>
                <c:pt idx="3">
                  <c:v>15654.72</c:v>
                </c:pt>
                <c:pt idx="4">
                  <c:v>25581.97</c:v>
                </c:pt>
                <c:pt idx="5">
                  <c:v>15413.52</c:v>
                </c:pt>
                <c:pt idx="6">
                  <c:v>14575.15</c:v>
                </c:pt>
                <c:pt idx="7">
                  <c:v>7935.2</c:v>
                </c:pt>
                <c:pt idx="8">
                  <c:v>24376.39</c:v>
                </c:pt>
                <c:pt idx="9">
                  <c:v>10561.54</c:v>
                </c:pt>
                <c:pt idx="10">
                  <c:v>7518.36</c:v>
                </c:pt>
                <c:pt idx="11">
                  <c:v>26375.13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2-4429-A7E7-1CFE8C18C09A}"/>
            </c:ext>
          </c:extLst>
        </c:ser>
        <c:ser>
          <c:idx val="1"/>
          <c:order val="1"/>
          <c:tx>
            <c:strRef>
              <c:f>'Keybank Chart'!$C$16</c:f>
              <c:strCache>
                <c:ptCount val="1"/>
                <c:pt idx="0">
                  <c:v>Expenses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'Keybank Chart'!$D$14:$O$14</c:f>
              <c:numCache>
                <c:formatCode>m/d/yyyy</c:formatCode>
                <c:ptCount val="12"/>
                <c:pt idx="0">
                  <c:v>45688</c:v>
                </c:pt>
                <c:pt idx="1">
                  <c:v>45717</c:v>
                </c:pt>
                <c:pt idx="2">
                  <c:v>45752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'Keybank Chart'!$D$16:$O$16</c:f>
              <c:numCache>
                <c:formatCode>_("$"* #,##0.00_);_("$"* \(#,##0.00\);_("$"* "-"??_);_(@_)</c:formatCode>
                <c:ptCount val="12"/>
                <c:pt idx="0">
                  <c:v>7455.7</c:v>
                </c:pt>
                <c:pt idx="1">
                  <c:v>4916</c:v>
                </c:pt>
                <c:pt idx="2">
                  <c:v>5687.9</c:v>
                </c:pt>
                <c:pt idx="3">
                  <c:v>6728.53</c:v>
                </c:pt>
                <c:pt idx="4">
                  <c:v>34153.550000000003</c:v>
                </c:pt>
                <c:pt idx="5">
                  <c:v>16877.419999999998</c:v>
                </c:pt>
                <c:pt idx="6">
                  <c:v>14109.01</c:v>
                </c:pt>
                <c:pt idx="7">
                  <c:v>11236.44</c:v>
                </c:pt>
                <c:pt idx="8">
                  <c:v>11420.43</c:v>
                </c:pt>
                <c:pt idx="9">
                  <c:v>9944.7099999999991</c:v>
                </c:pt>
                <c:pt idx="10">
                  <c:v>7521</c:v>
                </c:pt>
                <c:pt idx="11">
                  <c:v>12758.58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2-4429-A7E7-1CFE8C18C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852328"/>
        <c:axId val="722141392"/>
      </c:lineChart>
      <c:dateAx>
        <c:axId val="7128523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141392"/>
        <c:crosses val="autoZero"/>
        <c:auto val="1"/>
        <c:lblOffset val="100"/>
        <c:baseTimeUnit val="days"/>
      </c:dateAx>
      <c:valAx>
        <c:axId val="72214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852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9</xdr:row>
      <xdr:rowOff>11906</xdr:rowOff>
    </xdr:from>
    <xdr:to>
      <xdr:col>10</xdr:col>
      <xdr:colOff>819150</xdr:colOff>
      <xdr:row>29</xdr:row>
      <xdr:rowOff>11906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257175</xdr:colOff>
      <xdr:row>0</xdr:row>
      <xdr:rowOff>133350</xdr:rowOff>
    </xdr:from>
    <xdr:to>
      <xdr:col>2</xdr:col>
      <xdr:colOff>842392</xdr:colOff>
      <xdr:row>2</xdr:row>
      <xdr:rowOff>128017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133350"/>
          <a:ext cx="585217" cy="585217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0</xdr:row>
      <xdr:rowOff>123825</xdr:rowOff>
    </xdr:from>
    <xdr:to>
      <xdr:col>9</xdr:col>
      <xdr:colOff>870967</xdr:colOff>
      <xdr:row>2</xdr:row>
      <xdr:rowOff>118492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0" y="123825"/>
          <a:ext cx="585217" cy="585217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361951</xdr:colOff>
      <xdr:row>0</xdr:row>
      <xdr:rowOff>247651</xdr:rowOff>
    </xdr:from>
    <xdr:to>
      <xdr:col>5</xdr:col>
      <xdr:colOff>733425</xdr:colOff>
      <xdr:row>2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1" y="247651"/>
          <a:ext cx="371474" cy="371474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361951</xdr:colOff>
      <xdr:row>0</xdr:row>
      <xdr:rowOff>238126</xdr:rowOff>
    </xdr:from>
    <xdr:to>
      <xdr:col>8</xdr:col>
      <xdr:colOff>733425</xdr:colOff>
      <xdr:row>2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1" y="238126"/>
          <a:ext cx="371474" cy="371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15</xdr:col>
      <xdr:colOff>608458</xdr:colOff>
      <xdr:row>38</xdr:row>
      <xdr:rowOff>189643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0"/>
          <a:ext cx="9142858" cy="68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</xdr:row>
      <xdr:rowOff>47625</xdr:rowOff>
    </xdr:from>
    <xdr:to>
      <xdr:col>16</xdr:col>
      <xdr:colOff>8382</xdr:colOff>
      <xdr:row>39</xdr:row>
      <xdr:rowOff>46768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19125"/>
          <a:ext cx="9142857" cy="68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19049</xdr:rowOff>
    </xdr:from>
    <xdr:to>
      <xdr:col>16</xdr:col>
      <xdr:colOff>361950</xdr:colOff>
      <xdr:row>25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535781</xdr:colOff>
      <xdr:row>2</xdr:row>
      <xdr:rowOff>71437</xdr:rowOff>
    </xdr:from>
    <xdr:to>
      <xdr:col>18</xdr:col>
      <xdr:colOff>357187</xdr:colOff>
      <xdr:row>34</xdr:row>
      <xdr:rowOff>58780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300A8C-4F66-BC78-AE07-F58609510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1" y="452437"/>
          <a:ext cx="10751344" cy="60833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219074</xdr:colOff>
      <xdr:row>17</xdr:row>
      <xdr:rowOff>85725</xdr:rowOff>
    </xdr:from>
    <xdr:to>
      <xdr:col>14</xdr:col>
      <xdr:colOff>295274</xdr:colOff>
      <xdr:row>31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5A1A62-B892-C56E-1130-F060E4A5E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9"/>
  <sheetViews>
    <sheetView showGridLines="0" zoomScale="90" zoomScaleNormal="90" workbookViewId="0">
      <selection activeCell="G13" sqref="G13"/>
    </sheetView>
  </sheetViews>
  <sheetFormatPr defaultRowHeight="15" x14ac:dyDescent="0.25"/>
  <cols>
    <col min="2" max="2" width="22" customWidth="1"/>
    <col min="3" max="3" width="15.85546875" customWidth="1"/>
    <col min="4" max="4" width="2" customWidth="1"/>
    <col min="5" max="5" width="20.140625" customWidth="1"/>
    <col min="6" max="6" width="17.85546875" customWidth="1"/>
    <col min="7" max="7" width="15.42578125" customWidth="1"/>
    <col min="8" max="8" width="19.7109375" customWidth="1"/>
    <col min="9" max="9" width="16.28515625" customWidth="1"/>
    <col min="10" max="10" width="16" customWidth="1"/>
    <col min="11" max="11" width="13.42578125" bestFit="1" customWidth="1"/>
    <col min="12" max="12" width="11.5703125" customWidth="1"/>
    <col min="13" max="13" width="13.42578125" bestFit="1" customWidth="1"/>
    <col min="14" max="14" width="16.5703125" customWidth="1"/>
    <col min="15" max="16" width="13.42578125" bestFit="1" customWidth="1"/>
    <col min="17" max="17" width="14.28515625" bestFit="1" customWidth="1"/>
    <col min="18" max="18" width="13.42578125" bestFit="1" customWidth="1"/>
    <col min="19" max="20" width="14.28515625" bestFit="1" customWidth="1"/>
    <col min="21" max="25" width="13.42578125" bestFit="1" customWidth="1"/>
    <col min="26" max="27" width="14.28515625" bestFit="1" customWidth="1"/>
  </cols>
  <sheetData>
    <row r="1" spans="2:27" ht="21" x14ac:dyDescent="0.35">
      <c r="B1" s="12" t="s">
        <v>4</v>
      </c>
      <c r="C1" s="11" t="s">
        <v>242</v>
      </c>
      <c r="F1" s="46" t="s">
        <v>148</v>
      </c>
    </row>
    <row r="2" spans="2:27" ht="25.5" customHeight="1" x14ac:dyDescent="0.25">
      <c r="B2" s="45"/>
    </row>
    <row r="3" spans="2:27" ht="25.5" x14ac:dyDescent="0.25">
      <c r="B3" s="25" t="s">
        <v>25</v>
      </c>
      <c r="C3" s="20" t="s">
        <v>49</v>
      </c>
      <c r="D3" s="27"/>
      <c r="E3" s="25" t="s">
        <v>24</v>
      </c>
      <c r="F3" s="20" t="s">
        <v>31</v>
      </c>
      <c r="G3" s="26" t="s">
        <v>95</v>
      </c>
      <c r="H3" s="28" t="s">
        <v>22</v>
      </c>
      <c r="I3" s="29" t="s">
        <v>23</v>
      </c>
      <c r="J3" s="29" t="s">
        <v>70</v>
      </c>
      <c r="K3" s="29" t="s">
        <v>69</v>
      </c>
    </row>
    <row r="4" spans="2:27" x14ac:dyDescent="0.25">
      <c r="B4" s="34" t="s">
        <v>1</v>
      </c>
      <c r="C4" s="32">
        <f>O8</f>
        <v>44659.7</v>
      </c>
      <c r="D4" s="33"/>
      <c r="E4" s="34" t="s">
        <v>0</v>
      </c>
      <c r="F4" s="32">
        <f>O20+O28</f>
        <v>175662.59</v>
      </c>
      <c r="G4" s="35">
        <f>C4+F4</f>
        <v>220322.28999999998</v>
      </c>
      <c r="H4" s="34" t="s">
        <v>1</v>
      </c>
      <c r="I4" s="47">
        <v>352350</v>
      </c>
      <c r="J4" s="30">
        <v>0</v>
      </c>
      <c r="K4" s="36">
        <f>SUM(I4:J4)</f>
        <v>352350</v>
      </c>
    </row>
    <row r="5" spans="2:27" ht="19.5" customHeight="1" x14ac:dyDescent="0.25">
      <c r="B5" s="34" t="s">
        <v>116</v>
      </c>
      <c r="C5" s="51">
        <f>AA9</f>
        <v>168747.49999999997</v>
      </c>
      <c r="D5" s="33"/>
      <c r="E5" s="34"/>
      <c r="F5" s="135">
        <f>F7-F4</f>
        <v>51580.050000000017</v>
      </c>
      <c r="G5" s="35"/>
      <c r="H5" s="34" t="s">
        <v>26</v>
      </c>
      <c r="I5" s="37"/>
      <c r="J5" s="30">
        <v>0</v>
      </c>
      <c r="K5" s="36">
        <f t="shared" ref="K5:K6" si="0">I5+J5</f>
        <v>0</v>
      </c>
    </row>
    <row r="6" spans="2:27" x14ac:dyDescent="0.25">
      <c r="B6" s="130" t="s">
        <v>27</v>
      </c>
      <c r="C6" s="38">
        <f>AA10</f>
        <v>142809.26999999999</v>
      </c>
      <c r="D6" s="39"/>
      <c r="E6" s="34" t="s">
        <v>27</v>
      </c>
      <c r="F6" s="40">
        <v>0</v>
      </c>
      <c r="G6" s="35"/>
      <c r="H6" s="34" t="s">
        <v>27</v>
      </c>
      <c r="I6" s="41"/>
      <c r="J6" s="30">
        <v>0</v>
      </c>
      <c r="K6" s="36">
        <f t="shared" si="0"/>
        <v>0</v>
      </c>
      <c r="M6" s="48"/>
      <c r="N6" s="16" t="s">
        <v>50</v>
      </c>
      <c r="O6" s="16" t="s">
        <v>54</v>
      </c>
      <c r="P6" s="16" t="s">
        <v>55</v>
      </c>
      <c r="Q6" s="16" t="s">
        <v>56</v>
      </c>
      <c r="R6" s="16" t="s">
        <v>57</v>
      </c>
      <c r="S6" s="16" t="s">
        <v>58</v>
      </c>
      <c r="T6" s="16" t="s">
        <v>59</v>
      </c>
      <c r="U6" s="16" t="s">
        <v>60</v>
      </c>
      <c r="V6" s="16" t="s">
        <v>61</v>
      </c>
      <c r="W6" s="16" t="s">
        <v>62</v>
      </c>
      <c r="X6" s="16" t="s">
        <v>63</v>
      </c>
      <c r="Y6" s="16" t="s">
        <v>64</v>
      </c>
      <c r="Z6" s="16" t="s">
        <v>65</v>
      </c>
      <c r="AA6" s="16" t="s">
        <v>68</v>
      </c>
    </row>
    <row r="7" spans="2:27" x14ac:dyDescent="0.25">
      <c r="B7" s="43" t="s">
        <v>2</v>
      </c>
      <c r="C7" s="68">
        <f>Z11</f>
        <v>70597.929999999993</v>
      </c>
      <c r="D7" s="42"/>
      <c r="E7" s="43" t="s">
        <v>3</v>
      </c>
      <c r="F7" s="69">
        <f>Z35</f>
        <v>227242.64</v>
      </c>
      <c r="G7" s="44">
        <f t="shared" ref="G7" si="1">F7+C7</f>
        <v>297840.57</v>
      </c>
      <c r="H7" s="43" t="s">
        <v>3</v>
      </c>
      <c r="I7" s="70">
        <f>Z42</f>
        <v>445060.18</v>
      </c>
      <c r="J7" s="71">
        <f>SUM(J4:J6)</f>
        <v>0</v>
      </c>
      <c r="K7" s="31">
        <f t="shared" ref="K7" si="2">J7+I7</f>
        <v>445060.18</v>
      </c>
      <c r="M7" s="48"/>
      <c r="N7" s="52"/>
      <c r="O7" s="89">
        <v>45688</v>
      </c>
      <c r="P7" s="88">
        <v>45717</v>
      </c>
      <c r="Q7" s="88">
        <v>45752</v>
      </c>
      <c r="R7" s="88">
        <v>45777</v>
      </c>
      <c r="S7" s="88">
        <v>45808</v>
      </c>
      <c r="T7" s="88">
        <v>45838</v>
      </c>
      <c r="U7" s="88">
        <v>45869</v>
      </c>
      <c r="V7" s="88">
        <v>45900</v>
      </c>
      <c r="W7" s="88">
        <v>45930</v>
      </c>
      <c r="X7" s="88">
        <v>45961</v>
      </c>
      <c r="Y7" s="88">
        <v>45991</v>
      </c>
      <c r="Z7" s="88">
        <v>46022</v>
      </c>
      <c r="AA7" s="19" t="s">
        <v>148</v>
      </c>
    </row>
    <row r="8" spans="2:27" x14ac:dyDescent="0.25">
      <c r="B8" s="16" t="s">
        <v>152</v>
      </c>
      <c r="C8" s="82">
        <f>C5-C6</f>
        <v>25938.229999999981</v>
      </c>
      <c r="E8" s="131" t="s">
        <v>154</v>
      </c>
      <c r="F8" s="16" t="s">
        <v>153</v>
      </c>
      <c r="G8" s="123">
        <f>B41</f>
        <v>77518.280000000028</v>
      </c>
      <c r="J8" s="16" t="s">
        <v>151</v>
      </c>
      <c r="K8" s="123">
        <f>C41</f>
        <v>92710.18</v>
      </c>
      <c r="N8" s="52" t="s">
        <v>51</v>
      </c>
      <c r="O8" s="75">
        <v>44659.7</v>
      </c>
      <c r="P8" s="75">
        <f>O11</f>
        <v>45665.51</v>
      </c>
      <c r="Q8" s="75">
        <f>P11</f>
        <v>44747.13</v>
      </c>
      <c r="R8" s="75">
        <f>Q11</f>
        <v>47355.62</v>
      </c>
      <c r="S8" s="75">
        <f>R11</f>
        <v>56281.81</v>
      </c>
      <c r="T8" s="75">
        <f>S11</f>
        <v>47710.23</v>
      </c>
      <c r="U8" s="75">
        <f t="shared" ref="U8:Z8" si="3">T11</f>
        <v>46246.33</v>
      </c>
      <c r="V8" s="75">
        <f t="shared" si="3"/>
        <v>46712.47</v>
      </c>
      <c r="W8" s="75">
        <f t="shared" si="3"/>
        <v>43411.23</v>
      </c>
      <c r="X8" s="75">
        <f t="shared" si="3"/>
        <v>56367.19</v>
      </c>
      <c r="Y8" s="75">
        <f t="shared" si="3"/>
        <v>56984.02</v>
      </c>
      <c r="Z8" s="75">
        <f t="shared" si="3"/>
        <v>56981.36</v>
      </c>
      <c r="AA8" s="82">
        <f>O8</f>
        <v>44659.7</v>
      </c>
    </row>
    <row r="9" spans="2:27" x14ac:dyDescent="0.25">
      <c r="B9" s="122" t="s">
        <v>147</v>
      </c>
      <c r="C9" s="109">
        <f>G7+K7</f>
        <v>742900.75</v>
      </c>
      <c r="E9" s="131" t="s">
        <v>162</v>
      </c>
      <c r="J9" s="49"/>
      <c r="K9" s="49"/>
      <c r="M9" s="48"/>
      <c r="N9" s="52" t="s">
        <v>66</v>
      </c>
      <c r="O9" s="75">
        <v>8461.51</v>
      </c>
      <c r="P9" s="75">
        <v>3997.62</v>
      </c>
      <c r="Q9" s="75">
        <v>8296.39</v>
      </c>
      <c r="R9" s="75">
        <v>15654.72</v>
      </c>
      <c r="S9" s="75">
        <v>25581.97</v>
      </c>
      <c r="T9" s="75">
        <v>15413.52</v>
      </c>
      <c r="U9" s="75">
        <v>14575.15</v>
      </c>
      <c r="V9" s="75">
        <v>7935.2</v>
      </c>
      <c r="W9" s="75">
        <v>24376.39</v>
      </c>
      <c r="X9" s="75">
        <v>10561.54</v>
      </c>
      <c r="Y9" s="75">
        <v>7518.36</v>
      </c>
      <c r="Z9" s="75">
        <v>26375.13</v>
      </c>
      <c r="AA9" s="75">
        <f>SUM(O9:Z9)</f>
        <v>168747.49999999997</v>
      </c>
    </row>
    <row r="10" spans="2:27" x14ac:dyDescent="0.25">
      <c r="B10" s="1"/>
      <c r="C10" s="48"/>
      <c r="M10" s="48"/>
      <c r="N10" s="52" t="s">
        <v>67</v>
      </c>
      <c r="O10" s="75">
        <v>7455.7</v>
      </c>
      <c r="P10" s="75">
        <v>4916</v>
      </c>
      <c r="Q10" s="75">
        <v>5687.9</v>
      </c>
      <c r="R10" s="75">
        <v>6728.53</v>
      </c>
      <c r="S10" s="75">
        <v>34153.550000000003</v>
      </c>
      <c r="T10" s="75">
        <v>16877.419999999998</v>
      </c>
      <c r="U10" s="75">
        <v>14109.01</v>
      </c>
      <c r="V10" s="75">
        <v>11236.44</v>
      </c>
      <c r="W10" s="75">
        <v>11420.43</v>
      </c>
      <c r="X10" s="75">
        <v>9944.7099999999991</v>
      </c>
      <c r="Y10" s="75">
        <v>7521</v>
      </c>
      <c r="Z10" s="75">
        <v>12758.58</v>
      </c>
      <c r="AA10" s="75">
        <f>SUM(O10:Z10)</f>
        <v>142809.26999999999</v>
      </c>
    </row>
    <row r="11" spans="2:27" x14ac:dyDescent="0.25">
      <c r="B11" s="1"/>
      <c r="L11" s="48"/>
      <c r="N11" s="52" t="s">
        <v>52</v>
      </c>
      <c r="O11" s="75">
        <v>45665.51</v>
      </c>
      <c r="P11" s="75">
        <v>44747.13</v>
      </c>
      <c r="Q11" s="75">
        <v>47355.62</v>
      </c>
      <c r="R11" s="75">
        <v>56281.81</v>
      </c>
      <c r="S11" s="75">
        <v>47710.23</v>
      </c>
      <c r="T11" s="75">
        <v>46246.33</v>
      </c>
      <c r="U11" s="75">
        <v>46712.47</v>
      </c>
      <c r="V11" s="75">
        <v>43411.23</v>
      </c>
      <c r="W11" s="75">
        <v>56367.19</v>
      </c>
      <c r="X11" s="75">
        <v>56984.02</v>
      </c>
      <c r="Y11" s="75">
        <v>56981.36</v>
      </c>
      <c r="Z11" s="75">
        <v>70597.929999999993</v>
      </c>
      <c r="AA11" s="82">
        <f>Z11</f>
        <v>70597.929999999993</v>
      </c>
    </row>
    <row r="12" spans="2:27" ht="25.5" x14ac:dyDescent="0.25">
      <c r="B12" s="7" t="s">
        <v>4</v>
      </c>
      <c r="C12" s="10" t="str">
        <f>F1</f>
        <v>FY2025</v>
      </c>
      <c r="D12" s="8"/>
      <c r="E12" s="9" t="s">
        <v>149</v>
      </c>
      <c r="F12" s="14" t="s">
        <v>244</v>
      </c>
      <c r="I12" s="13"/>
      <c r="L12" s="48"/>
      <c r="N12" s="52" t="s">
        <v>53</v>
      </c>
      <c r="O12" s="95">
        <f>O11-O8</f>
        <v>1005.8100000000049</v>
      </c>
      <c r="P12" s="95">
        <f t="shared" ref="P12:Z12" si="4">P11-P8</f>
        <v>-918.38000000000466</v>
      </c>
      <c r="Q12" s="95">
        <f t="shared" si="4"/>
        <v>2608.4900000000052</v>
      </c>
      <c r="R12" s="95">
        <f t="shared" si="4"/>
        <v>8926.1899999999951</v>
      </c>
      <c r="S12" s="95">
        <f t="shared" si="4"/>
        <v>-8571.5799999999945</v>
      </c>
      <c r="T12" s="95">
        <f t="shared" si="4"/>
        <v>-1463.9000000000015</v>
      </c>
      <c r="U12" s="95">
        <f t="shared" si="4"/>
        <v>466.13999999999942</v>
      </c>
      <c r="V12" s="95">
        <f t="shared" si="4"/>
        <v>-3301.239999999998</v>
      </c>
      <c r="W12" s="95">
        <f t="shared" si="4"/>
        <v>12955.96</v>
      </c>
      <c r="X12" s="95">
        <f t="shared" si="4"/>
        <v>616.82999999999447</v>
      </c>
      <c r="Y12" s="95">
        <f t="shared" si="4"/>
        <v>-2.6599999999962165</v>
      </c>
      <c r="Z12" s="95">
        <f t="shared" si="4"/>
        <v>13616.569999999992</v>
      </c>
      <c r="AA12" s="97">
        <f>AA9-AA10</f>
        <v>25938.229999999981</v>
      </c>
    </row>
    <row r="13" spans="2:27" ht="15.75" thickBot="1" x14ac:dyDescent="0.3">
      <c r="B13" s="3" t="s">
        <v>119</v>
      </c>
      <c r="C13" s="4">
        <v>60</v>
      </c>
      <c r="D13" s="5"/>
      <c r="E13" s="4">
        <v>38</v>
      </c>
      <c r="F13" s="22">
        <v>51</v>
      </c>
      <c r="M13" s="48"/>
    </row>
    <row r="14" spans="2:27" ht="15.75" thickBot="1" x14ac:dyDescent="0.3">
      <c r="B14" s="3" t="s">
        <v>33</v>
      </c>
      <c r="C14" s="4" t="s">
        <v>239</v>
      </c>
      <c r="D14" s="5"/>
      <c r="E14" s="4" t="s">
        <v>146</v>
      </c>
      <c r="F14" s="22" t="s">
        <v>97</v>
      </c>
      <c r="N14" s="114" t="s">
        <v>128</v>
      </c>
      <c r="O14" s="115"/>
      <c r="P14" s="115"/>
      <c r="Q14" s="115"/>
      <c r="R14" s="116"/>
    </row>
    <row r="15" spans="2:27" x14ac:dyDescent="0.25">
      <c r="B15" s="3" t="s">
        <v>5</v>
      </c>
      <c r="C15" s="4">
        <v>20</v>
      </c>
      <c r="D15" s="5"/>
      <c r="E15" s="4">
        <v>25</v>
      </c>
      <c r="F15" s="23"/>
    </row>
    <row r="16" spans="2:27" x14ac:dyDescent="0.25">
      <c r="B16" s="3" t="s">
        <v>6</v>
      </c>
      <c r="C16" s="4">
        <v>28</v>
      </c>
      <c r="D16" s="5"/>
      <c r="E16" s="4">
        <v>30</v>
      </c>
      <c r="F16" s="23" t="s">
        <v>19</v>
      </c>
    </row>
    <row r="17" spans="2:27" x14ac:dyDescent="0.25">
      <c r="B17" s="2"/>
    </row>
    <row r="18" spans="2:27" x14ac:dyDescent="0.25">
      <c r="B18" s="17" t="s">
        <v>12</v>
      </c>
      <c r="C18" s="18" t="s">
        <v>17</v>
      </c>
      <c r="E18" s="24" t="s">
        <v>11</v>
      </c>
      <c r="F18" s="124" t="s">
        <v>7</v>
      </c>
      <c r="I18" s="6"/>
      <c r="N18" s="78" t="s">
        <v>71</v>
      </c>
      <c r="O18" s="16" t="s">
        <v>54</v>
      </c>
      <c r="P18" s="16" t="s">
        <v>55</v>
      </c>
      <c r="Q18" s="16" t="s">
        <v>56</v>
      </c>
      <c r="R18" s="16" t="s">
        <v>57</v>
      </c>
      <c r="S18" s="16" t="s">
        <v>58</v>
      </c>
      <c r="T18" s="16" t="s">
        <v>59</v>
      </c>
      <c r="U18" s="16" t="s">
        <v>60</v>
      </c>
      <c r="V18" s="16" t="s">
        <v>61</v>
      </c>
      <c r="W18" s="16" t="s">
        <v>62</v>
      </c>
      <c r="X18" s="16" t="s">
        <v>63</v>
      </c>
      <c r="Y18" s="16" t="s">
        <v>64</v>
      </c>
      <c r="Z18" s="16" t="s">
        <v>65</v>
      </c>
      <c r="AA18" s="16" t="s">
        <v>68</v>
      </c>
    </row>
    <row r="19" spans="2:27" x14ac:dyDescent="0.25">
      <c r="B19" s="129" t="s">
        <v>79</v>
      </c>
      <c r="C19" s="129" t="s">
        <v>155</v>
      </c>
      <c r="E19" s="15" t="s">
        <v>8</v>
      </c>
      <c r="F19" s="86">
        <v>50</v>
      </c>
      <c r="N19" s="78">
        <v>7077</v>
      </c>
      <c r="O19" s="89">
        <v>45688</v>
      </c>
      <c r="P19" s="88">
        <v>45717</v>
      </c>
      <c r="Q19" s="88">
        <v>45748</v>
      </c>
      <c r="R19" s="88">
        <v>45777</v>
      </c>
      <c r="S19" s="88">
        <v>45808</v>
      </c>
      <c r="T19" s="88">
        <v>45838</v>
      </c>
      <c r="U19" s="88">
        <v>45869</v>
      </c>
      <c r="V19" s="88">
        <v>45900</v>
      </c>
      <c r="W19" s="88">
        <v>45930</v>
      </c>
      <c r="X19" s="88">
        <v>45961</v>
      </c>
      <c r="Y19" s="88">
        <v>45991</v>
      </c>
      <c r="Z19" s="88">
        <v>46022</v>
      </c>
      <c r="AA19" s="52"/>
    </row>
    <row r="20" spans="2:27" x14ac:dyDescent="0.25">
      <c r="B20" s="16" t="s">
        <v>132</v>
      </c>
      <c r="C20" s="19">
        <v>0</v>
      </c>
      <c r="E20" s="15" t="s">
        <v>9</v>
      </c>
      <c r="F20" s="87">
        <v>13855</v>
      </c>
      <c r="N20" s="52" t="s">
        <v>51</v>
      </c>
      <c r="O20" s="75">
        <v>61569.66</v>
      </c>
      <c r="P20" s="75">
        <f t="shared" ref="P20:Z20" si="5">O23</f>
        <v>62799.39</v>
      </c>
      <c r="Q20" s="75">
        <f t="shared" si="5"/>
        <v>60516.160000000003</v>
      </c>
      <c r="R20" s="82">
        <f t="shared" si="5"/>
        <v>56104.26</v>
      </c>
      <c r="S20" s="48">
        <f t="shared" si="5"/>
        <v>57695.6</v>
      </c>
      <c r="T20" s="75">
        <f t="shared" si="5"/>
        <v>80979.509999999995</v>
      </c>
      <c r="U20" s="75">
        <f t="shared" si="5"/>
        <v>88091.38</v>
      </c>
      <c r="V20" s="75">
        <f t="shared" si="5"/>
        <v>87823.26</v>
      </c>
      <c r="W20" s="75">
        <f t="shared" si="5"/>
        <v>90956.22</v>
      </c>
      <c r="X20" s="75">
        <f t="shared" si="5"/>
        <v>95695.88</v>
      </c>
      <c r="Y20" s="75">
        <f t="shared" si="5"/>
        <v>99966.59</v>
      </c>
      <c r="Z20" s="75">
        <f t="shared" si="5"/>
        <v>97439.34</v>
      </c>
      <c r="AA20" s="52"/>
    </row>
    <row r="21" spans="2:27" x14ac:dyDescent="0.25">
      <c r="B21" s="16" t="s">
        <v>14</v>
      </c>
      <c r="C21" s="19">
        <v>1</v>
      </c>
      <c r="E21" s="21" t="s">
        <v>133</v>
      </c>
      <c r="F21" s="86">
        <v>20951.29</v>
      </c>
      <c r="N21" s="52" t="s">
        <v>66</v>
      </c>
      <c r="O21" s="75"/>
      <c r="P21" s="75"/>
      <c r="Q21" s="75"/>
      <c r="R21" s="75"/>
      <c r="S21" s="75"/>
      <c r="T21" s="75"/>
      <c r="U21" s="75"/>
      <c r="V21" s="75"/>
      <c r="W21" s="52"/>
      <c r="X21" s="52"/>
      <c r="Y21" s="75"/>
      <c r="Z21" s="75"/>
      <c r="AA21" s="75"/>
    </row>
    <row r="22" spans="2:27" x14ac:dyDescent="0.25">
      <c r="B22" s="132" t="s">
        <v>47</v>
      </c>
      <c r="C22" s="133">
        <v>0</v>
      </c>
      <c r="E22" s="15" t="s">
        <v>10</v>
      </c>
      <c r="F22" s="87">
        <v>38500</v>
      </c>
      <c r="N22" s="52" t="s">
        <v>67</v>
      </c>
      <c r="O22" s="75"/>
      <c r="P22" s="75"/>
      <c r="Q22" s="75"/>
      <c r="R22" s="75"/>
      <c r="S22" s="75"/>
      <c r="T22" s="75"/>
      <c r="U22" s="75"/>
      <c r="V22" s="75"/>
      <c r="W22" s="52"/>
      <c r="X22" s="52"/>
      <c r="Y22" s="75"/>
      <c r="Z22" s="75"/>
      <c r="AA22" s="75"/>
    </row>
    <row r="23" spans="2:27" x14ac:dyDescent="0.25">
      <c r="B23" s="16" t="s">
        <v>15</v>
      </c>
      <c r="C23" s="19">
        <v>0</v>
      </c>
      <c r="E23" s="15" t="s">
        <v>243</v>
      </c>
      <c r="F23" s="86">
        <v>72140</v>
      </c>
      <c r="N23" s="52" t="s">
        <v>52</v>
      </c>
      <c r="O23" s="75">
        <v>62799.39</v>
      </c>
      <c r="P23" s="75">
        <v>60516.160000000003</v>
      </c>
      <c r="Q23" s="75">
        <v>56104.26</v>
      </c>
      <c r="R23" s="75">
        <v>57695.6</v>
      </c>
      <c r="S23" s="75">
        <v>80979.509999999995</v>
      </c>
      <c r="T23" s="75">
        <v>88091.38</v>
      </c>
      <c r="U23" s="75">
        <v>87823.26</v>
      </c>
      <c r="V23" s="75">
        <v>90956.22</v>
      </c>
      <c r="W23" s="75">
        <v>95695.88</v>
      </c>
      <c r="X23" s="75">
        <v>99966.59</v>
      </c>
      <c r="Y23" s="75">
        <v>97439.34</v>
      </c>
      <c r="Z23" s="75">
        <v>97627.23</v>
      </c>
      <c r="AA23" s="82">
        <f>Z23</f>
        <v>97627.23</v>
      </c>
    </row>
    <row r="24" spans="2:27" ht="14.25" customHeight="1" x14ac:dyDescent="0.25">
      <c r="B24" s="16" t="s">
        <v>20</v>
      </c>
      <c r="C24" s="19">
        <f>G68</f>
        <v>402</v>
      </c>
      <c r="F24" s="109">
        <f>SUM(F19:F23)</f>
        <v>145496.29</v>
      </c>
      <c r="N24" s="52" t="s">
        <v>53</v>
      </c>
      <c r="O24" s="95">
        <f t="shared" ref="O24:Z24" si="6">O23-O20</f>
        <v>1229.7299999999959</v>
      </c>
      <c r="P24" s="95">
        <f t="shared" si="6"/>
        <v>-2283.2299999999959</v>
      </c>
      <c r="Q24" s="95">
        <f t="shared" si="6"/>
        <v>-4411.9000000000015</v>
      </c>
      <c r="R24" s="95">
        <f t="shared" si="6"/>
        <v>1591.3399999999965</v>
      </c>
      <c r="S24" s="95">
        <f t="shared" si="6"/>
        <v>23283.909999999996</v>
      </c>
      <c r="T24" s="95">
        <f t="shared" si="6"/>
        <v>7111.8700000000099</v>
      </c>
      <c r="U24" s="95">
        <f t="shared" si="6"/>
        <v>-268.1200000000099</v>
      </c>
      <c r="V24" s="95">
        <f t="shared" si="6"/>
        <v>3132.9600000000064</v>
      </c>
      <c r="W24" s="95">
        <f t="shared" si="6"/>
        <v>4739.6600000000035</v>
      </c>
      <c r="X24" s="95">
        <f t="shared" si="6"/>
        <v>4270.7099999999919</v>
      </c>
      <c r="Y24" s="95">
        <f t="shared" si="6"/>
        <v>-2527.25</v>
      </c>
      <c r="Z24" s="95">
        <f t="shared" si="6"/>
        <v>187.88999999999942</v>
      </c>
      <c r="AA24" s="108">
        <f>AA23-O20</f>
        <v>36057.569999999992</v>
      </c>
    </row>
    <row r="25" spans="2:27" x14ac:dyDescent="0.25">
      <c r="B25" s="16" t="s">
        <v>16</v>
      </c>
      <c r="C25" s="19">
        <f>G86</f>
        <v>184</v>
      </c>
      <c r="E25" s="21"/>
    </row>
    <row r="26" spans="2:27" x14ac:dyDescent="0.25">
      <c r="B26" s="16" t="s">
        <v>18</v>
      </c>
      <c r="C26" s="16">
        <f>SUM(C20:C25)</f>
        <v>587</v>
      </c>
      <c r="D26" s="50" t="s">
        <v>19</v>
      </c>
      <c r="E26" s="125" t="s">
        <v>130</v>
      </c>
      <c r="F26" s="126">
        <f>G74</f>
        <v>0.33255813953488372</v>
      </c>
      <c r="N26" s="78" t="s">
        <v>71</v>
      </c>
      <c r="O26" s="16" t="s">
        <v>54</v>
      </c>
      <c r="P26" s="16" t="s">
        <v>55</v>
      </c>
      <c r="Q26" s="16" t="s">
        <v>56</v>
      </c>
      <c r="R26" s="16" t="s">
        <v>57</v>
      </c>
      <c r="S26" s="16" t="s">
        <v>58</v>
      </c>
      <c r="T26" s="16" t="s">
        <v>59</v>
      </c>
      <c r="U26" s="16" t="s">
        <v>60</v>
      </c>
      <c r="V26" s="16" t="s">
        <v>61</v>
      </c>
      <c r="W26" s="16" t="s">
        <v>62</v>
      </c>
      <c r="X26" s="16" t="s">
        <v>63</v>
      </c>
      <c r="Y26" s="16" t="s">
        <v>64</v>
      </c>
      <c r="Z26" s="16" t="s">
        <v>65</v>
      </c>
      <c r="AA26" s="16" t="s">
        <v>68</v>
      </c>
    </row>
    <row r="27" spans="2:27" x14ac:dyDescent="0.25">
      <c r="B27" s="127" t="s">
        <v>21</v>
      </c>
      <c r="C27" s="128">
        <f>G53</f>
        <v>420</v>
      </c>
      <c r="E27" s="125" t="s">
        <v>131</v>
      </c>
      <c r="F27" s="126">
        <f>G78</f>
        <v>0.2013888888888889</v>
      </c>
      <c r="N27" s="78" t="s">
        <v>101</v>
      </c>
      <c r="O27" s="52"/>
      <c r="P27" s="52"/>
      <c r="Q27" s="52"/>
      <c r="R27" s="52"/>
      <c r="S27" s="52"/>
      <c r="T27" s="52"/>
      <c r="U27" s="52"/>
      <c r="V27" s="52"/>
      <c r="W27" s="75"/>
      <c r="X27" s="52"/>
      <c r="Y27" s="52"/>
      <c r="Z27" s="52"/>
      <c r="AA27" s="52"/>
    </row>
    <row r="28" spans="2:27" x14ac:dyDescent="0.25">
      <c r="B28" s="72" t="s">
        <v>48</v>
      </c>
      <c r="E28" s="125" t="s">
        <v>127</v>
      </c>
      <c r="F28" s="126">
        <f>G$87</f>
        <v>0.57407407407407407</v>
      </c>
      <c r="N28" s="52" t="s">
        <v>51</v>
      </c>
      <c r="O28" s="75">
        <v>114092.93</v>
      </c>
      <c r="P28" s="75">
        <f t="shared" ref="P28:Z28" si="7">O32</f>
        <v>117293.56</v>
      </c>
      <c r="Q28" s="75">
        <f t="shared" si="7"/>
        <v>116093.32</v>
      </c>
      <c r="R28" s="75">
        <f t="shared" si="7"/>
        <v>111995.2</v>
      </c>
      <c r="S28" s="75">
        <f t="shared" si="7"/>
        <v>112211.22</v>
      </c>
      <c r="T28" s="75">
        <f t="shared" si="7"/>
        <v>115955.59</v>
      </c>
      <c r="U28" s="75">
        <f t="shared" si="7"/>
        <v>121046.46</v>
      </c>
      <c r="V28" s="75">
        <f t="shared" si="7"/>
        <v>120974.07</v>
      </c>
      <c r="W28" s="75">
        <f t="shared" si="7"/>
        <v>124087.1</v>
      </c>
      <c r="X28" s="75">
        <f t="shared" si="7"/>
        <v>127242.34</v>
      </c>
      <c r="Y28" s="75">
        <f t="shared" si="7"/>
        <v>129231.63</v>
      </c>
      <c r="Z28" s="75">
        <f t="shared" si="7"/>
        <v>129765.35</v>
      </c>
      <c r="AA28" s="52"/>
    </row>
    <row r="29" spans="2:27" x14ac:dyDescent="0.25">
      <c r="B29" s="106" t="s">
        <v>156</v>
      </c>
      <c r="C29" s="117" t="s">
        <v>29</v>
      </c>
      <c r="D29" s="118"/>
      <c r="E29" s="119" t="s">
        <v>126</v>
      </c>
      <c r="F29" s="120">
        <v>2142.7399999999998</v>
      </c>
      <c r="N29" s="52" t="s">
        <v>66</v>
      </c>
      <c r="O29" s="75"/>
      <c r="P29" s="75"/>
      <c r="Q29" s="75"/>
      <c r="R29" s="75"/>
      <c r="S29" s="75"/>
      <c r="T29" s="75"/>
      <c r="U29" s="75"/>
      <c r="V29" s="75"/>
      <c r="W29" s="52"/>
      <c r="X29" s="52"/>
      <c r="Y29" s="75"/>
      <c r="Z29" s="75"/>
      <c r="AA29" s="75"/>
    </row>
    <row r="30" spans="2:27" x14ac:dyDescent="0.25">
      <c r="C30" s="110" t="s">
        <v>32</v>
      </c>
      <c r="D30" s="111"/>
      <c r="E30" s="112" t="s">
        <v>28</v>
      </c>
      <c r="F30" s="113">
        <f>5299+1150</f>
        <v>6449</v>
      </c>
      <c r="J30" s="6"/>
      <c r="N30" s="52" t="s">
        <v>67</v>
      </c>
      <c r="O30" s="75"/>
      <c r="P30" s="75"/>
      <c r="Q30" s="75"/>
      <c r="R30" s="75"/>
      <c r="S30" s="75"/>
      <c r="T30" s="75"/>
      <c r="U30" s="75"/>
      <c r="V30" s="75"/>
      <c r="W30" s="52"/>
      <c r="X30" s="52"/>
      <c r="Y30" s="75"/>
      <c r="Z30" s="75"/>
      <c r="AA30" s="75"/>
    </row>
    <row r="31" spans="2:27" x14ac:dyDescent="0.25">
      <c r="D31" s="111"/>
      <c r="E31" s="112" t="s">
        <v>30</v>
      </c>
      <c r="F31" s="113">
        <v>15417</v>
      </c>
      <c r="J31" s="6"/>
      <c r="N31" s="52"/>
      <c r="O31" s="75"/>
      <c r="P31" s="75"/>
      <c r="Q31" s="75"/>
      <c r="R31" s="75"/>
      <c r="S31" s="75"/>
      <c r="T31" s="75"/>
      <c r="U31" s="75"/>
      <c r="V31" s="75"/>
      <c r="W31" s="52"/>
      <c r="X31" s="52"/>
      <c r="Y31" s="75"/>
      <c r="Z31" s="75"/>
      <c r="AA31" s="75"/>
    </row>
    <row r="32" spans="2:27" x14ac:dyDescent="0.25">
      <c r="N32" s="52" t="s">
        <v>52</v>
      </c>
      <c r="O32" s="75">
        <v>117293.56</v>
      </c>
      <c r="P32" s="75">
        <v>116093.32</v>
      </c>
      <c r="Q32" s="75">
        <v>111995.2</v>
      </c>
      <c r="R32" s="75">
        <v>112211.22</v>
      </c>
      <c r="S32" s="75">
        <v>115955.59</v>
      </c>
      <c r="T32" s="75">
        <v>121046.46</v>
      </c>
      <c r="U32" s="75">
        <v>120974.07</v>
      </c>
      <c r="V32" s="75">
        <v>124087.1</v>
      </c>
      <c r="W32" s="75">
        <v>127242.34</v>
      </c>
      <c r="X32" s="75">
        <v>129231.63</v>
      </c>
      <c r="Y32" s="75">
        <v>129765.35</v>
      </c>
      <c r="Z32" s="75">
        <v>129615.41</v>
      </c>
      <c r="AA32" s="82">
        <f>Z32</f>
        <v>129615.41</v>
      </c>
    </row>
    <row r="33" spans="2:27" ht="15.75" x14ac:dyDescent="0.25">
      <c r="B33" s="19" t="s">
        <v>21</v>
      </c>
      <c r="C33" s="154" t="s">
        <v>117</v>
      </c>
      <c r="D33" s="154"/>
      <c r="E33" s="154"/>
      <c r="H33" t="s">
        <v>96</v>
      </c>
      <c r="N33" s="52" t="s">
        <v>53</v>
      </c>
      <c r="O33" s="95">
        <f t="shared" ref="O33:Z33" si="8">O32-O28</f>
        <v>3200.6300000000047</v>
      </c>
      <c r="P33" s="95">
        <f t="shared" si="8"/>
        <v>-1200.2399999999907</v>
      </c>
      <c r="Q33" s="95">
        <f t="shared" si="8"/>
        <v>-4098.1200000000099</v>
      </c>
      <c r="R33" s="95">
        <f t="shared" si="8"/>
        <v>216.02000000000407</v>
      </c>
      <c r="S33" s="95">
        <f t="shared" si="8"/>
        <v>3744.3699999999953</v>
      </c>
      <c r="T33" s="95">
        <f t="shared" si="8"/>
        <v>5090.8700000000099</v>
      </c>
      <c r="U33" s="95">
        <f t="shared" si="8"/>
        <v>-72.389999999999418</v>
      </c>
      <c r="V33" s="95">
        <f t="shared" si="8"/>
        <v>3113.0299999999988</v>
      </c>
      <c r="W33" s="95">
        <f t="shared" si="8"/>
        <v>3155.2399999999907</v>
      </c>
      <c r="X33" s="95">
        <f t="shared" si="8"/>
        <v>1989.2900000000081</v>
      </c>
      <c r="Y33" s="95">
        <f t="shared" si="8"/>
        <v>533.72000000000116</v>
      </c>
      <c r="Z33" s="95">
        <f t="shared" si="8"/>
        <v>-149.94000000000233</v>
      </c>
      <c r="AA33" s="108">
        <f>AA32-O28</f>
        <v>15522.48000000001</v>
      </c>
    </row>
    <row r="34" spans="2:27" x14ac:dyDescent="0.25">
      <c r="B34" s="52" t="s">
        <v>34</v>
      </c>
      <c r="C34" t="s">
        <v>35</v>
      </c>
    </row>
    <row r="35" spans="2:27" x14ac:dyDescent="0.25">
      <c r="N35" s="76" t="s">
        <v>75</v>
      </c>
      <c r="O35" s="77">
        <f>O23+O32</f>
        <v>180092.95</v>
      </c>
      <c r="P35" s="77">
        <f t="shared" ref="P35:AA35" si="9">P23+P32</f>
        <v>176609.48</v>
      </c>
      <c r="Q35" s="77">
        <f t="shared" si="9"/>
        <v>168099.46</v>
      </c>
      <c r="R35" s="77">
        <f t="shared" si="9"/>
        <v>169906.82</v>
      </c>
      <c r="S35" s="77">
        <f t="shared" si="9"/>
        <v>196935.09999999998</v>
      </c>
      <c r="T35" s="77">
        <f t="shared" si="9"/>
        <v>209137.84000000003</v>
      </c>
      <c r="U35" s="77">
        <f t="shared" si="9"/>
        <v>208797.33000000002</v>
      </c>
      <c r="V35" s="77">
        <f t="shared" si="9"/>
        <v>215043.32</v>
      </c>
      <c r="W35" s="77">
        <f t="shared" si="9"/>
        <v>222938.22</v>
      </c>
      <c r="X35" s="77">
        <f t="shared" si="9"/>
        <v>229198.22</v>
      </c>
      <c r="Y35" s="77">
        <f t="shared" si="9"/>
        <v>227204.69</v>
      </c>
      <c r="Z35" s="77">
        <f t="shared" si="9"/>
        <v>227242.64</v>
      </c>
      <c r="AA35" s="77">
        <f t="shared" si="9"/>
        <v>227242.64</v>
      </c>
    </row>
    <row r="36" spans="2:27" x14ac:dyDescent="0.25">
      <c r="B36" t="s">
        <v>137</v>
      </c>
    </row>
    <row r="37" spans="2:27" x14ac:dyDescent="0.25">
      <c r="B37" s="67" t="s">
        <v>129</v>
      </c>
      <c r="F37" s="11" t="s">
        <v>87</v>
      </c>
      <c r="I37" s="11" t="s">
        <v>158</v>
      </c>
      <c r="N37" s="79" t="s">
        <v>125</v>
      </c>
      <c r="O37" s="16" t="s">
        <v>54</v>
      </c>
      <c r="P37" s="16" t="s">
        <v>55</v>
      </c>
      <c r="Q37" s="16" t="s">
        <v>56</v>
      </c>
      <c r="R37" s="16" t="s">
        <v>57</v>
      </c>
      <c r="S37" s="16" t="s">
        <v>58</v>
      </c>
      <c r="T37" s="16" t="s">
        <v>59</v>
      </c>
      <c r="U37" s="16" t="s">
        <v>60</v>
      </c>
      <c r="V37" s="16" t="s">
        <v>61</v>
      </c>
      <c r="W37" s="16" t="s">
        <v>62</v>
      </c>
      <c r="X37" s="16" t="s">
        <v>63</v>
      </c>
      <c r="Y37" s="16" t="s">
        <v>64</v>
      </c>
      <c r="Z37" s="16" t="s">
        <v>65</v>
      </c>
      <c r="AA37" s="16" t="s">
        <v>68</v>
      </c>
    </row>
    <row r="38" spans="2:27" x14ac:dyDescent="0.25">
      <c r="F38" t="s">
        <v>84</v>
      </c>
      <c r="I38" t="s">
        <v>85</v>
      </c>
      <c r="N38" s="52"/>
      <c r="O38" s="52"/>
      <c r="P38" s="52"/>
      <c r="Q38" s="52"/>
      <c r="R38" s="52"/>
      <c r="T38" s="52"/>
      <c r="U38" s="52"/>
      <c r="V38" s="52"/>
      <c r="W38" s="75"/>
      <c r="X38" s="52"/>
      <c r="Y38" s="52"/>
      <c r="Z38" s="52"/>
      <c r="AA38" s="52"/>
    </row>
    <row r="39" spans="2:27" ht="18.75" x14ac:dyDescent="0.25">
      <c r="B39" s="151" t="s">
        <v>150</v>
      </c>
      <c r="C39" s="151"/>
      <c r="F39" s="52" t="s">
        <v>76</v>
      </c>
      <c r="G39" s="52" t="s">
        <v>77</v>
      </c>
      <c r="I39" s="52" t="s">
        <v>82</v>
      </c>
      <c r="J39" s="52" t="s">
        <v>83</v>
      </c>
      <c r="N39" s="52" t="s">
        <v>51</v>
      </c>
      <c r="O39" s="47">
        <f>M52+M60</f>
        <v>402066.02999999997</v>
      </c>
      <c r="P39" s="75">
        <f>O42</f>
        <v>416842.64999999997</v>
      </c>
      <c r="Q39" s="75">
        <f t="shared" ref="Q39:S39" si="10">P42</f>
        <v>420098.17000000004</v>
      </c>
      <c r="R39" s="75">
        <f t="shared" si="10"/>
        <v>409087.63999999996</v>
      </c>
      <c r="S39" s="75">
        <f t="shared" si="10"/>
        <v>399488.46</v>
      </c>
      <c r="T39" s="75">
        <f t="shared" ref="T39:Z39" si="11">S42</f>
        <v>410670.93</v>
      </c>
      <c r="U39" s="30">
        <f t="shared" si="11"/>
        <v>426335.35000000003</v>
      </c>
      <c r="V39" s="75">
        <f t="shared" si="11"/>
        <v>423781.14</v>
      </c>
      <c r="W39" s="75">
        <f t="shared" si="11"/>
        <v>439582.01999999996</v>
      </c>
      <c r="X39" s="75">
        <f t="shared" si="11"/>
        <v>443275.27</v>
      </c>
      <c r="Y39" s="75">
        <f t="shared" si="11"/>
        <v>444883.78</v>
      </c>
      <c r="Z39" s="75">
        <f t="shared" si="11"/>
        <v>456682.8</v>
      </c>
      <c r="AA39" s="52"/>
    </row>
    <row r="40" spans="2:27" x14ac:dyDescent="0.25">
      <c r="B40" s="16" t="s">
        <v>45</v>
      </c>
      <c r="C40" s="16" t="s">
        <v>46</v>
      </c>
      <c r="F40" s="52" t="s">
        <v>78</v>
      </c>
      <c r="G40" s="52">
        <v>1288</v>
      </c>
      <c r="I40" s="52" t="s">
        <v>78</v>
      </c>
      <c r="J40" s="52">
        <v>914</v>
      </c>
      <c r="N40" s="52" t="s">
        <v>66</v>
      </c>
      <c r="O40" s="75"/>
      <c r="P40" s="75"/>
      <c r="Q40" s="75"/>
      <c r="R40" s="75"/>
      <c r="S40" s="75"/>
      <c r="T40" s="75"/>
      <c r="U40" s="75"/>
      <c r="V40" s="75"/>
      <c r="W40" s="75"/>
      <c r="X40" s="52"/>
      <c r="Y40" s="75"/>
      <c r="Z40" s="75"/>
      <c r="AA40" s="75">
        <f>SUM(O40:Z40)</f>
        <v>0</v>
      </c>
    </row>
    <row r="41" spans="2:27" x14ac:dyDescent="0.25">
      <c r="B41" s="73">
        <f>G7-G4</f>
        <v>77518.280000000028</v>
      </c>
      <c r="C41" s="73">
        <f>K7-K4</f>
        <v>92710.18</v>
      </c>
      <c r="F41" s="52" t="s">
        <v>79</v>
      </c>
      <c r="G41" s="52">
        <v>619</v>
      </c>
      <c r="I41" s="52" t="s">
        <v>79</v>
      </c>
      <c r="J41" s="52">
        <v>484</v>
      </c>
      <c r="N41" s="52" t="s">
        <v>67</v>
      </c>
      <c r="O41" s="75"/>
      <c r="P41" s="75"/>
      <c r="Q41" s="75"/>
      <c r="R41" s="75"/>
      <c r="S41" s="75"/>
      <c r="T41" s="75"/>
      <c r="U41" s="75"/>
      <c r="V41" s="75"/>
      <c r="W41" s="75"/>
      <c r="X41" s="52"/>
      <c r="Y41" s="75"/>
      <c r="Z41" s="75"/>
      <c r="AA41" s="75">
        <f>SUM(O41:Z41)</f>
        <v>0</v>
      </c>
    </row>
    <row r="42" spans="2:27" x14ac:dyDescent="0.25">
      <c r="B42" s="67" t="s">
        <v>157</v>
      </c>
      <c r="F42" s="52" t="s">
        <v>13</v>
      </c>
      <c r="G42" s="52">
        <v>601</v>
      </c>
      <c r="I42" s="52" t="s">
        <v>13</v>
      </c>
      <c r="J42" s="52">
        <v>602</v>
      </c>
      <c r="N42" s="106" t="s">
        <v>52</v>
      </c>
      <c r="O42" s="107">
        <f>O52+O60</f>
        <v>416842.64999999997</v>
      </c>
      <c r="P42" s="107">
        <f t="shared" ref="P42:Z42" si="12">P52+P60</f>
        <v>420098.17000000004</v>
      </c>
      <c r="Q42" s="107">
        <f t="shared" si="12"/>
        <v>409087.63999999996</v>
      </c>
      <c r="R42" s="107">
        <f t="shared" si="12"/>
        <v>399488.46</v>
      </c>
      <c r="S42" s="107">
        <f t="shared" si="12"/>
        <v>410670.93</v>
      </c>
      <c r="T42" s="107">
        <f t="shared" si="12"/>
        <v>426335.35000000003</v>
      </c>
      <c r="U42" s="107">
        <f t="shared" si="12"/>
        <v>423781.14</v>
      </c>
      <c r="V42" s="107">
        <f t="shared" si="12"/>
        <v>439582.01999999996</v>
      </c>
      <c r="W42" s="107">
        <f t="shared" si="12"/>
        <v>443275.27</v>
      </c>
      <c r="X42" s="107">
        <f t="shared" si="12"/>
        <v>444883.78</v>
      </c>
      <c r="Y42" s="107">
        <f t="shared" si="12"/>
        <v>456682.8</v>
      </c>
      <c r="Z42" s="107">
        <f t="shared" si="12"/>
        <v>445060.18</v>
      </c>
      <c r="AA42" s="109">
        <f>Z42</f>
        <v>445060.18</v>
      </c>
    </row>
    <row r="43" spans="2:27" x14ac:dyDescent="0.25">
      <c r="F43" s="52" t="s">
        <v>14</v>
      </c>
      <c r="G43" s="52">
        <v>829</v>
      </c>
      <c r="I43" s="52" t="s">
        <v>14</v>
      </c>
      <c r="J43" s="52">
        <v>796</v>
      </c>
      <c r="N43" s="52" t="s">
        <v>53</v>
      </c>
      <c r="O43" s="95">
        <f t="shared" ref="O43:Z43" si="13">O42-O39</f>
        <v>14776.619999999995</v>
      </c>
      <c r="P43" s="95">
        <f t="shared" si="13"/>
        <v>3255.5200000000768</v>
      </c>
      <c r="Q43" s="95">
        <f t="shared" ref="Q43:S43" si="14">Q42-Q39</f>
        <v>-11010.530000000086</v>
      </c>
      <c r="R43" s="95">
        <f t="shared" si="14"/>
        <v>-9599.1799999999348</v>
      </c>
      <c r="S43" s="95">
        <f t="shared" si="14"/>
        <v>11182.469999999972</v>
      </c>
      <c r="T43" s="95">
        <f t="shared" si="13"/>
        <v>15664.420000000042</v>
      </c>
      <c r="U43" s="95">
        <f t="shared" si="13"/>
        <v>-2554.210000000021</v>
      </c>
      <c r="V43" s="95">
        <f t="shared" si="13"/>
        <v>15800.879999999946</v>
      </c>
      <c r="W43" s="95">
        <f t="shared" si="13"/>
        <v>3693.2500000000582</v>
      </c>
      <c r="X43" s="95">
        <f t="shared" si="13"/>
        <v>1608.5100000000093</v>
      </c>
      <c r="Y43" s="95">
        <f t="shared" si="13"/>
        <v>11799.01999999996</v>
      </c>
      <c r="Z43" s="95">
        <f t="shared" si="13"/>
        <v>-11622.619999999995</v>
      </c>
      <c r="AA43" s="96">
        <f>AA42-O39</f>
        <v>42994.150000000023</v>
      </c>
    </row>
    <row r="44" spans="2:27" x14ac:dyDescent="0.25">
      <c r="B44" t="s">
        <v>134</v>
      </c>
      <c r="F44" s="52" t="s">
        <v>80</v>
      </c>
      <c r="G44" s="52">
        <v>1665</v>
      </c>
      <c r="I44" s="52" t="s">
        <v>80</v>
      </c>
      <c r="J44" s="52">
        <v>1662</v>
      </c>
    </row>
    <row r="45" spans="2:27" x14ac:dyDescent="0.25">
      <c r="B45" t="s">
        <v>135</v>
      </c>
      <c r="F45" s="52" t="s">
        <v>15</v>
      </c>
      <c r="G45" s="52">
        <v>137</v>
      </c>
      <c r="I45" s="52" t="s">
        <v>15</v>
      </c>
      <c r="J45" s="52">
        <v>137</v>
      </c>
    </row>
    <row r="46" spans="2:27" x14ac:dyDescent="0.25">
      <c r="B46" t="s">
        <v>136</v>
      </c>
      <c r="F46" s="52" t="s">
        <v>20</v>
      </c>
      <c r="G46" s="52">
        <v>574</v>
      </c>
      <c r="I46" s="52" t="s">
        <v>20</v>
      </c>
      <c r="J46" s="52">
        <v>156</v>
      </c>
      <c r="M46" t="s">
        <v>74</v>
      </c>
      <c r="N46" t="s">
        <v>73</v>
      </c>
    </row>
    <row r="47" spans="2:27" x14ac:dyDescent="0.25">
      <c r="B47" t="s">
        <v>138</v>
      </c>
      <c r="F47" s="52" t="s">
        <v>16</v>
      </c>
      <c r="G47" s="52">
        <v>432</v>
      </c>
      <c r="I47" s="52" t="s">
        <v>16</v>
      </c>
      <c r="J47" s="52">
        <v>231</v>
      </c>
    </row>
    <row r="48" spans="2:27" x14ac:dyDescent="0.25">
      <c r="F48" s="80" t="s">
        <v>81</v>
      </c>
      <c r="G48" s="80">
        <v>6129</v>
      </c>
      <c r="I48" s="80" t="s">
        <v>86</v>
      </c>
      <c r="J48" s="80">
        <f>SUM(J46:J47)</f>
        <v>387</v>
      </c>
      <c r="M48" s="52" t="s">
        <v>122</v>
      </c>
      <c r="N48" s="79" t="s">
        <v>72</v>
      </c>
      <c r="O48" s="16" t="s">
        <v>54</v>
      </c>
      <c r="P48" s="16" t="s">
        <v>55</v>
      </c>
      <c r="Q48" s="16" t="s">
        <v>56</v>
      </c>
      <c r="R48" s="16" t="s">
        <v>57</v>
      </c>
      <c r="S48" s="16" t="s">
        <v>58</v>
      </c>
      <c r="T48" s="16" t="s">
        <v>59</v>
      </c>
      <c r="U48" s="16" t="s">
        <v>60</v>
      </c>
      <c r="V48" s="16" t="s">
        <v>61</v>
      </c>
      <c r="W48" s="16" t="s">
        <v>62</v>
      </c>
      <c r="X48" s="16" t="s">
        <v>63</v>
      </c>
      <c r="Y48" s="16" t="s">
        <v>64</v>
      </c>
      <c r="Z48" s="16" t="s">
        <v>65</v>
      </c>
      <c r="AA48" s="16" t="s">
        <v>68</v>
      </c>
    </row>
    <row r="49" spans="3:27" x14ac:dyDescent="0.25">
      <c r="M49" s="75">
        <v>82269.13</v>
      </c>
      <c r="N49" s="52" t="s">
        <v>100</v>
      </c>
      <c r="O49" s="75">
        <v>85945.45</v>
      </c>
      <c r="P49" s="75">
        <v>86486.63</v>
      </c>
      <c r="Q49" s="75">
        <v>83985.99</v>
      </c>
      <c r="R49" s="75">
        <v>81392.05</v>
      </c>
      <c r="S49" s="75">
        <v>84321.9</v>
      </c>
      <c r="T49" s="75">
        <v>88520.73</v>
      </c>
      <c r="U49" s="75">
        <v>86402.65</v>
      </c>
      <c r="V49" s="75">
        <v>90937.39</v>
      </c>
      <c r="W49" s="75">
        <v>91431.92</v>
      </c>
      <c r="X49" s="75">
        <v>91273.3</v>
      </c>
      <c r="Y49" s="75">
        <v>94520.4</v>
      </c>
      <c r="Z49" s="75">
        <v>87117.92</v>
      </c>
      <c r="AA49" s="75"/>
    </row>
    <row r="50" spans="3:27" x14ac:dyDescent="0.25">
      <c r="I50" s="11" t="s">
        <v>163</v>
      </c>
      <c r="M50" s="75">
        <v>45492.03</v>
      </c>
      <c r="N50" s="52" t="s">
        <v>99</v>
      </c>
      <c r="O50" s="75">
        <v>45822.45</v>
      </c>
      <c r="P50" s="75">
        <v>46484.639999999999</v>
      </c>
      <c r="Q50" s="75">
        <v>46436.67</v>
      </c>
      <c r="R50" s="75">
        <v>46387.360000000001</v>
      </c>
      <c r="S50" s="75">
        <v>46126.879999999997</v>
      </c>
      <c r="T50" s="75">
        <v>46433.99</v>
      </c>
      <c r="U50" s="75">
        <v>46835.040000000001</v>
      </c>
      <c r="V50" s="75">
        <v>46977.599999999999</v>
      </c>
      <c r="W50" s="75">
        <v>47214.77</v>
      </c>
      <c r="X50" s="75">
        <v>47357.34</v>
      </c>
      <c r="Y50" s="75">
        <v>47569.19</v>
      </c>
      <c r="Z50" s="75">
        <v>47334.03</v>
      </c>
      <c r="AA50" s="75"/>
    </row>
    <row r="51" spans="3:27" x14ac:dyDescent="0.25">
      <c r="I51" s="11" t="s">
        <v>90</v>
      </c>
      <c r="M51" s="75">
        <v>267778.42</v>
      </c>
      <c r="N51" s="52" t="s">
        <v>98</v>
      </c>
      <c r="O51" s="75">
        <v>278306.06</v>
      </c>
      <c r="P51" s="75">
        <v>280391.45</v>
      </c>
      <c r="Q51" s="75">
        <v>272155.15999999997</v>
      </c>
      <c r="R51" s="75">
        <v>265180.23</v>
      </c>
      <c r="S51" s="75">
        <v>273453.46000000002</v>
      </c>
      <c r="T51" s="75">
        <v>284412.44</v>
      </c>
      <c r="U51" s="75">
        <v>283639.38</v>
      </c>
      <c r="V51" s="75">
        <v>294549.21999999997</v>
      </c>
      <c r="W51" s="75">
        <v>297356.39</v>
      </c>
      <c r="X51" s="75">
        <v>298876.45</v>
      </c>
      <c r="Y51" s="75">
        <v>307169.02</v>
      </c>
      <c r="Z51" s="75">
        <v>303682.78999999998</v>
      </c>
      <c r="AA51" s="75"/>
    </row>
    <row r="52" spans="3:27" x14ac:dyDescent="0.25">
      <c r="F52" s="52" t="s">
        <v>92</v>
      </c>
      <c r="G52" s="52">
        <f>G46+G47</f>
        <v>1006</v>
      </c>
      <c r="I52" s="52" t="s">
        <v>88</v>
      </c>
      <c r="J52" s="52" t="s">
        <v>89</v>
      </c>
      <c r="M52" s="102">
        <f>SUM(M49:M51)</f>
        <v>395539.57999999996</v>
      </c>
      <c r="N52" s="103" t="s">
        <v>124</v>
      </c>
      <c r="O52" s="104">
        <f>SUM(O49:O51)</f>
        <v>410073.95999999996</v>
      </c>
      <c r="P52" s="104">
        <f t="shared" ref="P52:Z52" si="15">SUM(P49:P51)</f>
        <v>413362.72000000003</v>
      </c>
      <c r="Q52" s="104">
        <f t="shared" si="15"/>
        <v>402577.81999999995</v>
      </c>
      <c r="R52" s="104">
        <f t="shared" si="15"/>
        <v>392959.64</v>
      </c>
      <c r="S52" s="104">
        <f t="shared" si="15"/>
        <v>403902.24</v>
      </c>
      <c r="T52" s="104">
        <f t="shared" si="15"/>
        <v>419367.16000000003</v>
      </c>
      <c r="U52" s="104">
        <f t="shared" si="15"/>
        <v>416877.07</v>
      </c>
      <c r="V52" s="104">
        <f t="shared" si="15"/>
        <v>432464.20999999996</v>
      </c>
      <c r="W52" s="104">
        <f t="shared" si="15"/>
        <v>436003.08</v>
      </c>
      <c r="X52" s="104">
        <f t="shared" si="15"/>
        <v>437507.09</v>
      </c>
      <c r="Y52" s="104">
        <f t="shared" si="15"/>
        <v>449258.61</v>
      </c>
      <c r="Z52" s="102">
        <f t="shared" si="15"/>
        <v>438134.74</v>
      </c>
      <c r="AA52" s="105"/>
    </row>
    <row r="53" spans="3:27" x14ac:dyDescent="0.25">
      <c r="F53" s="83" t="s">
        <v>93</v>
      </c>
      <c r="G53" s="83">
        <f>G67+G85</f>
        <v>420</v>
      </c>
      <c r="I53" s="52" t="s">
        <v>78</v>
      </c>
      <c r="J53" s="52">
        <v>374</v>
      </c>
      <c r="M53" s="74"/>
    </row>
    <row r="54" spans="3:27" x14ac:dyDescent="0.25">
      <c r="F54" s="83" t="s">
        <v>94</v>
      </c>
      <c r="G54" s="84">
        <f>G53/G52</f>
        <v>0.41749502982107356</v>
      </c>
      <c r="I54" s="52" t="s">
        <v>79</v>
      </c>
      <c r="J54" s="52">
        <v>135</v>
      </c>
      <c r="M54" s="74"/>
    </row>
    <row r="55" spans="3:27" x14ac:dyDescent="0.25">
      <c r="I55" s="52" t="s">
        <v>13</v>
      </c>
      <c r="J55" s="52">
        <v>0</v>
      </c>
      <c r="M55" s="74"/>
    </row>
    <row r="56" spans="3:27" x14ac:dyDescent="0.25">
      <c r="I56" s="52" t="s">
        <v>14</v>
      </c>
      <c r="J56" s="52">
        <v>1</v>
      </c>
    </row>
    <row r="57" spans="3:27" x14ac:dyDescent="0.25">
      <c r="I57" s="52" t="s">
        <v>80</v>
      </c>
      <c r="J57" s="52">
        <v>2</v>
      </c>
      <c r="M57" s="52" t="s">
        <v>122</v>
      </c>
      <c r="N57" s="79" t="s">
        <v>123</v>
      </c>
      <c r="O57" s="16" t="s">
        <v>54</v>
      </c>
      <c r="P57" s="16" t="s">
        <v>55</v>
      </c>
      <c r="Q57" s="16" t="s">
        <v>56</v>
      </c>
      <c r="R57" s="16" t="s">
        <v>57</v>
      </c>
      <c r="S57" s="16" t="s">
        <v>58</v>
      </c>
      <c r="T57" s="16" t="s">
        <v>59</v>
      </c>
      <c r="U57" s="16" t="s">
        <v>60</v>
      </c>
      <c r="V57" s="16" t="s">
        <v>61</v>
      </c>
      <c r="W57" s="16" t="s">
        <v>62</v>
      </c>
      <c r="X57" s="16" t="s">
        <v>63</v>
      </c>
      <c r="Y57" s="16" t="s">
        <v>64</v>
      </c>
      <c r="Z57" s="16" t="s">
        <v>65</v>
      </c>
      <c r="AA57" s="16" t="s">
        <v>68</v>
      </c>
    </row>
    <row r="58" spans="3:27" x14ac:dyDescent="0.25">
      <c r="I58" s="52" t="s">
        <v>15</v>
      </c>
      <c r="J58" s="52">
        <v>0</v>
      </c>
      <c r="M58" s="75">
        <v>1517.64</v>
      </c>
      <c r="N58" s="52" t="s">
        <v>121</v>
      </c>
      <c r="O58" s="75">
        <v>1573.97</v>
      </c>
      <c r="P58" s="75">
        <v>1566.24</v>
      </c>
      <c r="Q58" s="75">
        <v>1513.77</v>
      </c>
      <c r="R58" s="75">
        <v>1518.19</v>
      </c>
      <c r="S58" s="75">
        <v>1573.97</v>
      </c>
      <c r="T58" s="75">
        <v>1620.36</v>
      </c>
      <c r="U58" s="75">
        <v>1605.45</v>
      </c>
      <c r="V58" s="75">
        <v>1655.15</v>
      </c>
      <c r="W58" s="75">
        <v>1691.05</v>
      </c>
      <c r="X58" s="75">
        <v>1715.35</v>
      </c>
      <c r="Y58" s="75">
        <v>1726.4</v>
      </c>
      <c r="Z58" s="75">
        <v>1610.42</v>
      </c>
      <c r="AA58" s="75"/>
    </row>
    <row r="59" spans="3:27" x14ac:dyDescent="0.25">
      <c r="I59" s="52" t="s">
        <v>20</v>
      </c>
      <c r="J59" s="52">
        <v>403</v>
      </c>
      <c r="M59" s="75">
        <v>5008.8100000000004</v>
      </c>
      <c r="N59" s="98" t="s">
        <v>120</v>
      </c>
      <c r="O59" s="75">
        <v>5194.72</v>
      </c>
      <c r="P59" s="75">
        <v>5169.21</v>
      </c>
      <c r="Q59" s="75">
        <v>4996.05</v>
      </c>
      <c r="R59" s="75">
        <v>5010.63</v>
      </c>
      <c r="S59" s="75">
        <v>5194.72</v>
      </c>
      <c r="T59" s="75">
        <v>5347.83</v>
      </c>
      <c r="U59" s="75">
        <v>5298.62</v>
      </c>
      <c r="V59" s="75">
        <v>5462.66</v>
      </c>
      <c r="W59" s="75">
        <v>5581.14</v>
      </c>
      <c r="X59" s="75">
        <v>5661.34</v>
      </c>
      <c r="Y59" s="75">
        <v>5697.79</v>
      </c>
      <c r="Z59" s="75">
        <v>5315.02</v>
      </c>
      <c r="AA59" s="75"/>
    </row>
    <row r="60" spans="3:27" x14ac:dyDescent="0.25">
      <c r="I60" s="52" t="s">
        <v>16</v>
      </c>
      <c r="J60" s="52">
        <v>196</v>
      </c>
      <c r="M60" s="99">
        <f>SUM(M58:M59)</f>
        <v>6526.4500000000007</v>
      </c>
      <c r="N60" s="100" t="s">
        <v>124</v>
      </c>
      <c r="O60" s="101">
        <f t="shared" ref="O60:Y60" si="16">SUM(O58:O59)</f>
        <v>6768.6900000000005</v>
      </c>
      <c r="P60" s="101">
        <f t="shared" si="16"/>
        <v>6735.45</v>
      </c>
      <c r="Q60" s="101">
        <f t="shared" si="16"/>
        <v>6509.82</v>
      </c>
      <c r="R60" s="101">
        <f t="shared" si="16"/>
        <v>6528.82</v>
      </c>
      <c r="S60" s="101">
        <f t="shared" si="16"/>
        <v>6768.6900000000005</v>
      </c>
      <c r="T60" s="101">
        <f t="shared" si="16"/>
        <v>6968.19</v>
      </c>
      <c r="U60" s="101">
        <f t="shared" si="16"/>
        <v>6904.07</v>
      </c>
      <c r="V60" s="101">
        <f t="shared" si="16"/>
        <v>7117.8099999999995</v>
      </c>
      <c r="W60" s="101">
        <f t="shared" si="16"/>
        <v>7272.1900000000005</v>
      </c>
      <c r="X60" s="101">
        <f t="shared" si="16"/>
        <v>7376.6900000000005</v>
      </c>
      <c r="Y60" s="101">
        <f t="shared" si="16"/>
        <v>7424.1900000000005</v>
      </c>
      <c r="Z60" s="99">
        <f t="shared" ref="Z60" si="17">SUM(Z58:Z59)</f>
        <v>6925.4400000000005</v>
      </c>
      <c r="AA60" s="101"/>
    </row>
    <row r="61" spans="3:27" x14ac:dyDescent="0.25">
      <c r="I61" s="80" t="s">
        <v>91</v>
      </c>
      <c r="J61" s="52">
        <f>SUM(J59:J60)</f>
        <v>599</v>
      </c>
      <c r="M61" s="75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</row>
    <row r="62" spans="3:27" x14ac:dyDescent="0.25">
      <c r="F62" s="11"/>
      <c r="G62" s="11"/>
    </row>
    <row r="63" spans="3:27" x14ac:dyDescent="0.25">
      <c r="C63" s="138" t="s">
        <v>164</v>
      </c>
      <c r="D63" s="139"/>
      <c r="E63" s="139" t="s">
        <v>165</v>
      </c>
      <c r="F63" s="139"/>
      <c r="G63" s="140"/>
      <c r="I63" t="s">
        <v>159</v>
      </c>
    </row>
    <row r="64" spans="3:27" x14ac:dyDescent="0.25">
      <c r="C64" s="136" t="s">
        <v>167</v>
      </c>
      <c r="D64" s="137"/>
      <c r="E64" s="152" t="s">
        <v>241</v>
      </c>
      <c r="F64" s="152"/>
      <c r="G64" s="153"/>
      <c r="I64" t="s">
        <v>160</v>
      </c>
    </row>
    <row r="65" spans="6:9" x14ac:dyDescent="0.25">
      <c r="F65" s="141" t="s">
        <v>102</v>
      </c>
      <c r="G65" s="142"/>
      <c r="I65" s="134" t="s">
        <v>161</v>
      </c>
    </row>
    <row r="66" spans="6:9" x14ac:dyDescent="0.25">
      <c r="F66" s="52" t="s">
        <v>103</v>
      </c>
      <c r="G66" s="52">
        <v>574</v>
      </c>
    </row>
    <row r="67" spans="6:9" x14ac:dyDescent="0.25">
      <c r="F67" s="52" t="s">
        <v>104</v>
      </c>
      <c r="G67" s="52">
        <f>G73+G77</f>
        <v>172</v>
      </c>
    </row>
    <row r="68" spans="6:9" x14ac:dyDescent="0.25">
      <c r="F68" s="52" t="s">
        <v>105</v>
      </c>
      <c r="G68" s="52">
        <f>G66-G67</f>
        <v>402</v>
      </c>
    </row>
    <row r="69" spans="6:9" x14ac:dyDescent="0.25">
      <c r="F69" s="90" t="s">
        <v>106</v>
      </c>
      <c r="G69" s="91">
        <f>G67/G66</f>
        <v>0.29965156794425085</v>
      </c>
    </row>
    <row r="70" spans="6:9" x14ac:dyDescent="0.25">
      <c r="F70" s="52"/>
      <c r="G70" s="52"/>
    </row>
    <row r="71" spans="6:9" x14ac:dyDescent="0.25">
      <c r="F71" s="52"/>
      <c r="G71" s="52"/>
    </row>
    <row r="72" spans="6:9" x14ac:dyDescent="0.25">
      <c r="F72" s="52" t="s">
        <v>107</v>
      </c>
      <c r="G72" s="52">
        <v>430</v>
      </c>
    </row>
    <row r="73" spans="6:9" x14ac:dyDescent="0.25">
      <c r="F73" s="52" t="s">
        <v>108</v>
      </c>
      <c r="G73" s="52">
        <v>143</v>
      </c>
    </row>
    <row r="74" spans="6:9" x14ac:dyDescent="0.25">
      <c r="F74" s="52" t="s">
        <v>109</v>
      </c>
      <c r="G74" s="92">
        <f>G73/G72</f>
        <v>0.33255813953488372</v>
      </c>
    </row>
    <row r="75" spans="6:9" x14ac:dyDescent="0.25">
      <c r="F75" s="52"/>
      <c r="G75" s="52"/>
    </row>
    <row r="76" spans="6:9" x14ac:dyDescent="0.25">
      <c r="F76" s="52" t="s">
        <v>110</v>
      </c>
      <c r="G76" s="52">
        <v>144</v>
      </c>
    </row>
    <row r="77" spans="6:9" x14ac:dyDescent="0.25">
      <c r="F77" s="52" t="s">
        <v>111</v>
      </c>
      <c r="G77" s="52">
        <v>29</v>
      </c>
    </row>
    <row r="78" spans="6:9" x14ac:dyDescent="0.25">
      <c r="F78" s="52" t="s">
        <v>112</v>
      </c>
      <c r="G78" s="92">
        <f>G77/G76</f>
        <v>0.2013888888888889</v>
      </c>
    </row>
    <row r="79" spans="6:9" x14ac:dyDescent="0.25">
      <c r="F79" s="52"/>
      <c r="G79" s="52"/>
    </row>
    <row r="80" spans="6:9" x14ac:dyDescent="0.25">
      <c r="F80" s="94" t="s">
        <v>113</v>
      </c>
      <c r="G80" s="93"/>
    </row>
    <row r="81" spans="3:7" x14ac:dyDescent="0.25">
      <c r="C81" s="138" t="s">
        <v>164</v>
      </c>
      <c r="D81" s="139"/>
      <c r="E81" s="139" t="s">
        <v>166</v>
      </c>
      <c r="F81" s="139"/>
      <c r="G81" s="140"/>
    </row>
    <row r="82" spans="3:7" x14ac:dyDescent="0.25">
      <c r="C82" s="136" t="s">
        <v>167</v>
      </c>
      <c r="D82" s="137"/>
      <c r="E82" s="143" t="s">
        <v>240</v>
      </c>
      <c r="F82" s="143"/>
      <c r="G82" s="98"/>
    </row>
    <row r="83" spans="3:7" x14ac:dyDescent="0.25">
      <c r="F83" s="11" t="s">
        <v>114</v>
      </c>
    </row>
    <row r="84" spans="3:7" x14ac:dyDescent="0.25">
      <c r="F84" s="52" t="s">
        <v>103</v>
      </c>
      <c r="G84" s="52">
        <v>432</v>
      </c>
    </row>
    <row r="85" spans="3:7" x14ac:dyDescent="0.25">
      <c r="F85" s="80" t="s">
        <v>104</v>
      </c>
      <c r="G85" s="80">
        <v>248</v>
      </c>
    </row>
    <row r="86" spans="3:7" x14ac:dyDescent="0.25">
      <c r="F86" s="52" t="s">
        <v>105</v>
      </c>
      <c r="G86" s="52">
        <f>G84-G85</f>
        <v>184</v>
      </c>
    </row>
    <row r="87" spans="3:7" x14ac:dyDescent="0.25">
      <c r="F87" s="90" t="s">
        <v>115</v>
      </c>
      <c r="G87" s="91">
        <f>G85/G84</f>
        <v>0.57407407407407407</v>
      </c>
    </row>
    <row r="89" spans="3:7" x14ac:dyDescent="0.25">
      <c r="F89" s="85" t="s">
        <v>113</v>
      </c>
      <c r="G89" s="85"/>
    </row>
  </sheetData>
  <mergeCells count="3">
    <mergeCell ref="B39:C39"/>
    <mergeCell ref="E64:G64"/>
    <mergeCell ref="C33:E33"/>
  </mergeCells>
  <pageMargins left="0.25" right="0.25" top="0.75" bottom="0.75" header="0.3" footer="0.3"/>
  <pageSetup scale="79" fitToHeight="0" orientation="landscape" r:id="rId1"/>
  <headerFooter>
    <oddHeader>&amp;C&amp;"Old English Text MT,Regular"&amp;22Maplewood Cemetery Association</oddHeader>
    <oddFooter>&amp;L&amp;F&amp;R&amp;D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4" sqref="B4"/>
    </sheetView>
  </sheetViews>
  <sheetFormatPr defaultRowHeight="15" x14ac:dyDescent="0.25"/>
  <sheetData/>
  <pageMargins left="0.25" right="0.25" top="0.75" bottom="0.75" header="0.3" footer="0.3"/>
  <pageSetup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9"/>
  <sheetViews>
    <sheetView tabSelected="1" workbookViewId="0">
      <selection activeCell="D1" sqref="D1:K1"/>
    </sheetView>
  </sheetViews>
  <sheetFormatPr defaultRowHeight="15" x14ac:dyDescent="0.25"/>
  <cols>
    <col min="1" max="1" width="58.140625" bestFit="1" customWidth="1"/>
    <col min="2" max="2" width="24.140625" customWidth="1"/>
  </cols>
  <sheetData>
    <row r="1" spans="1:15" ht="23.25" x14ac:dyDescent="0.3">
      <c r="A1" s="53" t="s">
        <v>36</v>
      </c>
      <c r="B1" s="54"/>
      <c r="C1" s="55"/>
      <c r="D1" s="155" t="s">
        <v>249</v>
      </c>
      <c r="E1" s="156"/>
      <c r="F1" s="156"/>
      <c r="G1" s="156"/>
      <c r="H1" s="156"/>
      <c r="I1" s="156"/>
      <c r="J1" s="156"/>
      <c r="K1" s="156"/>
      <c r="L1" s="81"/>
      <c r="M1" s="81"/>
      <c r="N1" s="81"/>
      <c r="O1" s="81"/>
    </row>
    <row r="2" spans="1:15" ht="20.25" x14ac:dyDescent="0.3">
      <c r="A2" s="56" t="s">
        <v>44</v>
      </c>
      <c r="B2" s="57">
        <f>B48</f>
        <v>15159</v>
      </c>
      <c r="C2" s="55"/>
    </row>
    <row r="3" spans="1:15" ht="20.25" x14ac:dyDescent="0.3">
      <c r="A3" s="56" t="s">
        <v>43</v>
      </c>
      <c r="B3" s="57">
        <f>B49</f>
        <v>11262.84</v>
      </c>
      <c r="C3" s="55"/>
    </row>
    <row r="4" spans="1:15" ht="20.25" x14ac:dyDescent="0.3">
      <c r="A4" s="58" t="s">
        <v>42</v>
      </c>
      <c r="B4" s="59">
        <f>B53</f>
        <v>8512.5</v>
      </c>
      <c r="C4" s="55"/>
    </row>
    <row r="5" spans="1:15" ht="20.25" x14ac:dyDescent="0.3">
      <c r="A5" s="60" t="s">
        <v>37</v>
      </c>
      <c r="B5" s="61">
        <f>B58</f>
        <v>214.92</v>
      </c>
      <c r="C5" s="55"/>
    </row>
    <row r="6" spans="1:15" ht="20.25" x14ac:dyDescent="0.3">
      <c r="A6" s="60" t="s">
        <v>170</v>
      </c>
      <c r="B6" s="61">
        <f>B59+B60</f>
        <v>809.30000000000007</v>
      </c>
      <c r="C6" s="55"/>
    </row>
    <row r="7" spans="1:15" ht="20.25" x14ac:dyDescent="0.3">
      <c r="A7" s="150" t="s">
        <v>250</v>
      </c>
      <c r="B7" s="61">
        <f>B64</f>
        <v>2122.6799999999998</v>
      </c>
      <c r="C7" s="55"/>
    </row>
    <row r="8" spans="1:15" ht="20.25" x14ac:dyDescent="0.3">
      <c r="A8" s="58" t="s">
        <v>169</v>
      </c>
      <c r="B8" s="59">
        <f>B73</f>
        <v>4569</v>
      </c>
      <c r="C8" s="55"/>
    </row>
    <row r="9" spans="1:15" ht="20.25" x14ac:dyDescent="0.3">
      <c r="A9" s="58" t="s">
        <v>41</v>
      </c>
      <c r="B9" s="59">
        <f>B66</f>
        <v>5470.75</v>
      </c>
      <c r="C9" s="55"/>
    </row>
    <row r="10" spans="1:15" ht="20.25" x14ac:dyDescent="0.3">
      <c r="A10" s="58" t="s">
        <v>40</v>
      </c>
      <c r="B10" s="59">
        <f>B70</f>
        <v>3627.02</v>
      </c>
      <c r="C10" s="55"/>
    </row>
    <row r="11" spans="1:15" ht="20.25" x14ac:dyDescent="0.3">
      <c r="A11" s="58" t="s">
        <v>39</v>
      </c>
      <c r="B11" s="59">
        <f>B72</f>
        <v>603.95000000000005</v>
      </c>
      <c r="C11" s="55"/>
    </row>
    <row r="12" spans="1:15" ht="20.25" x14ac:dyDescent="0.3">
      <c r="A12" s="62" t="s">
        <v>118</v>
      </c>
      <c r="B12" s="63">
        <f>B78</f>
        <v>41794.67</v>
      </c>
      <c r="C12" s="55"/>
    </row>
    <row r="13" spans="1:15" ht="20.25" x14ac:dyDescent="0.3">
      <c r="A13" s="58" t="s">
        <v>38</v>
      </c>
      <c r="B13" s="59">
        <f>B94</f>
        <v>3977.83</v>
      </c>
      <c r="C13" s="55"/>
    </row>
    <row r="14" spans="1:15" ht="20.25" x14ac:dyDescent="0.3">
      <c r="A14" s="58" t="s">
        <v>248</v>
      </c>
      <c r="B14" s="59">
        <f>B79</f>
        <v>9699</v>
      </c>
      <c r="C14" s="55"/>
    </row>
    <row r="15" spans="1:15" ht="20.25" x14ac:dyDescent="0.3">
      <c r="A15" s="58" t="s">
        <v>145</v>
      </c>
      <c r="B15" s="59">
        <f>B80</f>
        <v>3242.86</v>
      </c>
      <c r="C15" s="55"/>
    </row>
    <row r="16" spans="1:15" ht="20.25" x14ac:dyDescent="0.3">
      <c r="A16" s="64"/>
      <c r="B16" s="65">
        <f>SUM(B2:B15)</f>
        <v>111066.31999999999</v>
      </c>
    </row>
    <row r="18" spans="1:3" x14ac:dyDescent="0.25">
      <c r="B18" s="48"/>
    </row>
    <row r="19" spans="1:3" ht="15.75" x14ac:dyDescent="0.25">
      <c r="A19" s="66"/>
      <c r="B19" s="66"/>
      <c r="C19" s="66"/>
    </row>
    <row r="22" spans="1:3" ht="18" x14ac:dyDescent="0.25">
      <c r="A22" s="157" t="s">
        <v>171</v>
      </c>
      <c r="B22" s="158"/>
    </row>
    <row r="23" spans="1:3" ht="18" x14ac:dyDescent="0.25">
      <c r="A23" s="157" t="s">
        <v>199</v>
      </c>
      <c r="B23" s="158"/>
    </row>
    <row r="24" spans="1:3" x14ac:dyDescent="0.25">
      <c r="A24" s="159" t="s">
        <v>245</v>
      </c>
      <c r="B24" s="158"/>
    </row>
    <row r="26" spans="1:3" x14ac:dyDescent="0.25">
      <c r="A26" s="121"/>
      <c r="B26" s="144" t="s">
        <v>141</v>
      </c>
    </row>
    <row r="27" spans="1:3" x14ac:dyDescent="0.25">
      <c r="A27" s="145" t="s">
        <v>172</v>
      </c>
      <c r="B27" s="146"/>
    </row>
    <row r="28" spans="1:3" x14ac:dyDescent="0.25">
      <c r="A28" s="145" t="s">
        <v>173</v>
      </c>
      <c r="B28" s="147">
        <v>48.26</v>
      </c>
    </row>
    <row r="29" spans="1:3" x14ac:dyDescent="0.25">
      <c r="A29" s="145" t="s">
        <v>200</v>
      </c>
      <c r="B29" s="147">
        <v>29014</v>
      </c>
    </row>
    <row r="30" spans="1:3" x14ac:dyDescent="0.25">
      <c r="A30" s="145" t="s">
        <v>201</v>
      </c>
      <c r="B30" s="147">
        <v>600</v>
      </c>
    </row>
    <row r="31" spans="1:3" x14ac:dyDescent="0.25">
      <c r="A31" s="145" t="s">
        <v>174</v>
      </c>
      <c r="B31" s="147">
        <v>0</v>
      </c>
    </row>
    <row r="32" spans="1:3" x14ac:dyDescent="0.25">
      <c r="A32" s="145" t="s">
        <v>175</v>
      </c>
      <c r="B32" s="147">
        <v>20951.29</v>
      </c>
    </row>
    <row r="33" spans="1:2" x14ac:dyDescent="0.25">
      <c r="A33" s="145" t="s">
        <v>176</v>
      </c>
      <c r="B33" s="148">
        <v>20951.29</v>
      </c>
    </row>
    <row r="34" spans="1:2" x14ac:dyDescent="0.25">
      <c r="A34" s="145" t="s">
        <v>202</v>
      </c>
      <c r="B34" s="147">
        <v>51750</v>
      </c>
    </row>
    <row r="35" spans="1:2" x14ac:dyDescent="0.25">
      <c r="A35" s="145" t="s">
        <v>203</v>
      </c>
      <c r="B35" s="147">
        <v>106.29</v>
      </c>
    </row>
    <row r="36" spans="1:2" x14ac:dyDescent="0.25">
      <c r="A36" s="145" t="s">
        <v>246</v>
      </c>
      <c r="B36" s="147">
        <v>2400</v>
      </c>
    </row>
    <row r="37" spans="1:2" x14ac:dyDescent="0.25">
      <c r="A37" s="145" t="s">
        <v>204</v>
      </c>
      <c r="B37" s="147">
        <v>69740</v>
      </c>
    </row>
    <row r="38" spans="1:2" x14ac:dyDescent="0.25">
      <c r="A38" s="145" t="s">
        <v>177</v>
      </c>
      <c r="B38" s="147">
        <v>88.66</v>
      </c>
    </row>
    <row r="39" spans="1:2" x14ac:dyDescent="0.25">
      <c r="A39" s="145" t="s">
        <v>205</v>
      </c>
      <c r="B39" s="148">
        <v>136</v>
      </c>
    </row>
    <row r="40" spans="1:2" x14ac:dyDescent="0.25">
      <c r="A40" s="145" t="s">
        <v>178</v>
      </c>
      <c r="B40" s="148">
        <v>174834.5</v>
      </c>
    </row>
    <row r="41" spans="1:2" x14ac:dyDescent="0.25">
      <c r="A41" s="145" t="s">
        <v>142</v>
      </c>
      <c r="B41" s="146">
        <v>174834.5</v>
      </c>
    </row>
    <row r="42" spans="1:2" x14ac:dyDescent="0.25">
      <c r="A42" s="149" t="s">
        <v>179</v>
      </c>
      <c r="B42" s="147"/>
    </row>
    <row r="43" spans="1:2" x14ac:dyDescent="0.25">
      <c r="A43" s="145" t="s">
        <v>180</v>
      </c>
      <c r="B43" s="147">
        <v>0</v>
      </c>
    </row>
    <row r="44" spans="1:2" x14ac:dyDescent="0.25">
      <c r="A44" s="145" t="s">
        <v>181</v>
      </c>
      <c r="B44" s="147">
        <v>212</v>
      </c>
    </row>
    <row r="45" spans="1:2" x14ac:dyDescent="0.25">
      <c r="A45" s="145" t="s">
        <v>182</v>
      </c>
      <c r="B45" s="147">
        <v>0</v>
      </c>
    </row>
    <row r="46" spans="1:2" x14ac:dyDescent="0.25">
      <c r="A46" s="145" t="s">
        <v>183</v>
      </c>
      <c r="B46" s="147">
        <v>497.43</v>
      </c>
    </row>
    <row r="47" spans="1:2" x14ac:dyDescent="0.25">
      <c r="A47" s="145" t="s">
        <v>206</v>
      </c>
      <c r="B47" s="147">
        <v>0</v>
      </c>
    </row>
    <row r="48" spans="1:2" x14ac:dyDescent="0.25">
      <c r="A48" s="145" t="s">
        <v>207</v>
      </c>
      <c r="B48" s="147">
        <v>15159</v>
      </c>
    </row>
    <row r="49" spans="1:2" x14ac:dyDescent="0.25">
      <c r="A49" s="145" t="s">
        <v>208</v>
      </c>
      <c r="B49" s="147">
        <v>11262.84</v>
      </c>
    </row>
    <row r="50" spans="1:2" x14ac:dyDescent="0.25">
      <c r="A50" s="145" t="s">
        <v>209</v>
      </c>
      <c r="B50" s="148">
        <v>1800</v>
      </c>
    </row>
    <row r="51" spans="1:2" x14ac:dyDescent="0.25">
      <c r="A51" s="145" t="s">
        <v>210</v>
      </c>
      <c r="B51" s="147">
        <v>28221.84</v>
      </c>
    </row>
    <row r="52" spans="1:2" x14ac:dyDescent="0.25">
      <c r="A52" s="145" t="s">
        <v>211</v>
      </c>
      <c r="B52" s="147">
        <v>0</v>
      </c>
    </row>
    <row r="53" spans="1:2" x14ac:dyDescent="0.25">
      <c r="A53" s="145" t="s">
        <v>212</v>
      </c>
      <c r="B53" s="148">
        <v>8512.5</v>
      </c>
    </row>
    <row r="54" spans="1:2" x14ac:dyDescent="0.25">
      <c r="A54" s="145" t="s">
        <v>213</v>
      </c>
      <c r="B54" s="147">
        <v>8512.5</v>
      </c>
    </row>
    <row r="55" spans="1:2" x14ac:dyDescent="0.25">
      <c r="A55" s="145" t="s">
        <v>184</v>
      </c>
      <c r="B55" s="147">
        <v>-480.95</v>
      </c>
    </row>
    <row r="56" spans="1:2" x14ac:dyDescent="0.25">
      <c r="A56" s="145" t="s">
        <v>214</v>
      </c>
      <c r="B56" s="147">
        <v>45.07</v>
      </c>
    </row>
    <row r="57" spans="1:2" x14ac:dyDescent="0.25">
      <c r="A57" s="145" t="s">
        <v>215</v>
      </c>
      <c r="B57" s="147">
        <v>0</v>
      </c>
    </row>
    <row r="58" spans="1:2" x14ac:dyDescent="0.25">
      <c r="A58" s="145" t="s">
        <v>216</v>
      </c>
      <c r="B58" s="147">
        <v>214.92</v>
      </c>
    </row>
    <row r="59" spans="1:2" x14ac:dyDescent="0.25">
      <c r="A59" s="145" t="s">
        <v>217</v>
      </c>
      <c r="B59" s="148">
        <v>560.57000000000005</v>
      </c>
    </row>
    <row r="60" spans="1:2" x14ac:dyDescent="0.25">
      <c r="A60" s="145" t="s">
        <v>247</v>
      </c>
      <c r="B60" s="147">
        <v>248.73</v>
      </c>
    </row>
    <row r="61" spans="1:2" x14ac:dyDescent="0.25">
      <c r="A61" s="145" t="s">
        <v>218</v>
      </c>
      <c r="B61" s="147">
        <v>1024.22</v>
      </c>
    </row>
    <row r="62" spans="1:2" x14ac:dyDescent="0.25">
      <c r="A62" s="145" t="s">
        <v>219</v>
      </c>
      <c r="B62" s="148">
        <v>0</v>
      </c>
    </row>
    <row r="63" spans="1:2" x14ac:dyDescent="0.25">
      <c r="A63" s="145" t="s">
        <v>220</v>
      </c>
      <c r="B63" s="147">
        <v>2122.6799999999998</v>
      </c>
    </row>
    <row r="64" spans="1:2" x14ac:dyDescent="0.25">
      <c r="A64" s="145" t="s">
        <v>221</v>
      </c>
      <c r="B64" s="147">
        <v>2122.6799999999998</v>
      </c>
    </row>
    <row r="65" spans="1:2" x14ac:dyDescent="0.25">
      <c r="A65" s="145" t="s">
        <v>185</v>
      </c>
      <c r="B65" s="147">
        <v>4900</v>
      </c>
    </row>
    <row r="66" spans="1:2" x14ac:dyDescent="0.25">
      <c r="A66" s="145" t="s">
        <v>186</v>
      </c>
      <c r="B66" s="147">
        <v>5470.75</v>
      </c>
    </row>
    <row r="67" spans="1:2" x14ac:dyDescent="0.25">
      <c r="A67" s="145" t="s">
        <v>187</v>
      </c>
      <c r="B67" s="147">
        <v>1899.85</v>
      </c>
    </row>
    <row r="68" spans="1:2" x14ac:dyDescent="0.25">
      <c r="A68" s="145" t="s">
        <v>188</v>
      </c>
      <c r="B68" s="148">
        <v>1616.61</v>
      </c>
    </row>
    <row r="69" spans="1:2" x14ac:dyDescent="0.25">
      <c r="A69" s="145" t="s">
        <v>222</v>
      </c>
      <c r="B69" s="147">
        <v>110.56</v>
      </c>
    </row>
    <row r="70" spans="1:2" x14ac:dyDescent="0.25">
      <c r="A70" s="145" t="s">
        <v>189</v>
      </c>
      <c r="B70" s="147">
        <v>3627.02</v>
      </c>
    </row>
    <row r="71" spans="1:2" x14ac:dyDescent="0.25">
      <c r="A71" s="145" t="s">
        <v>223</v>
      </c>
      <c r="B71" s="147">
        <v>0</v>
      </c>
    </row>
    <row r="72" spans="1:2" x14ac:dyDescent="0.25">
      <c r="A72" s="145" t="s">
        <v>224</v>
      </c>
      <c r="B72" s="148">
        <v>603.95000000000005</v>
      </c>
    </row>
    <row r="73" spans="1:2" x14ac:dyDescent="0.25">
      <c r="A73" s="145" t="s">
        <v>225</v>
      </c>
      <c r="B73" s="147">
        <v>4569</v>
      </c>
    </row>
    <row r="74" spans="1:2" x14ac:dyDescent="0.25">
      <c r="A74" s="145" t="s">
        <v>226</v>
      </c>
      <c r="B74" s="147">
        <v>5172.95</v>
      </c>
    </row>
    <row r="75" spans="1:2" x14ac:dyDescent="0.25">
      <c r="A75" s="145" t="s">
        <v>190</v>
      </c>
      <c r="B75" s="147">
        <v>0</v>
      </c>
    </row>
    <row r="76" spans="1:2" x14ac:dyDescent="0.25">
      <c r="A76" s="145" t="s">
        <v>191</v>
      </c>
      <c r="B76" s="148">
        <v>3560.67</v>
      </c>
    </row>
    <row r="77" spans="1:2" x14ac:dyDescent="0.25">
      <c r="A77" s="145" t="s">
        <v>192</v>
      </c>
      <c r="B77" s="147">
        <v>38234</v>
      </c>
    </row>
    <row r="78" spans="1:2" x14ac:dyDescent="0.25">
      <c r="A78" s="145" t="s">
        <v>193</v>
      </c>
      <c r="B78" s="147">
        <v>41794.67</v>
      </c>
    </row>
    <row r="79" spans="1:2" x14ac:dyDescent="0.25">
      <c r="A79" s="145" t="s">
        <v>227</v>
      </c>
      <c r="B79" s="147">
        <v>9699</v>
      </c>
    </row>
    <row r="80" spans="1:2" x14ac:dyDescent="0.25">
      <c r="A80" s="145" t="s">
        <v>194</v>
      </c>
      <c r="B80" s="147">
        <v>3242.86</v>
      </c>
    </row>
    <row r="81" spans="1:2" x14ac:dyDescent="0.25">
      <c r="A81" s="145" t="s">
        <v>228</v>
      </c>
      <c r="B81" s="147">
        <v>75.11</v>
      </c>
    </row>
    <row r="82" spans="1:2" x14ac:dyDescent="0.25">
      <c r="A82" s="145" t="s">
        <v>229</v>
      </c>
      <c r="B82" s="147">
        <v>25</v>
      </c>
    </row>
    <row r="83" spans="1:2" x14ac:dyDescent="0.25">
      <c r="A83" s="145" t="s">
        <v>230</v>
      </c>
      <c r="B83" s="147">
        <v>192.29</v>
      </c>
    </row>
    <row r="84" spans="1:2" x14ac:dyDescent="0.25">
      <c r="A84" s="145" t="s">
        <v>195</v>
      </c>
      <c r="B84" s="148">
        <v>0</v>
      </c>
    </row>
    <row r="85" spans="1:2" x14ac:dyDescent="0.25">
      <c r="A85" s="145" t="s">
        <v>196</v>
      </c>
      <c r="B85" s="147">
        <v>377.55</v>
      </c>
    </row>
    <row r="86" spans="1:2" x14ac:dyDescent="0.25">
      <c r="A86" s="145" t="s">
        <v>197</v>
      </c>
      <c r="B86" s="147">
        <v>377.55</v>
      </c>
    </row>
    <row r="87" spans="1:2" x14ac:dyDescent="0.25">
      <c r="A87" s="145" t="s">
        <v>231</v>
      </c>
      <c r="B87" s="147">
        <v>778.85</v>
      </c>
    </row>
    <row r="88" spans="1:2" x14ac:dyDescent="0.25">
      <c r="A88" s="145" t="s">
        <v>232</v>
      </c>
      <c r="B88" s="147">
        <v>459.24</v>
      </c>
    </row>
    <row r="89" spans="1:2" x14ac:dyDescent="0.25">
      <c r="A89" s="145" t="s">
        <v>233</v>
      </c>
      <c r="B89" s="147">
        <v>1761.85</v>
      </c>
    </row>
    <row r="90" spans="1:2" x14ac:dyDescent="0.25">
      <c r="A90" s="145" t="s">
        <v>234</v>
      </c>
      <c r="B90" s="147">
        <v>60.49</v>
      </c>
    </row>
    <row r="91" spans="1:2" x14ac:dyDescent="0.25">
      <c r="A91" s="145" t="s">
        <v>235</v>
      </c>
      <c r="B91" s="147">
        <v>145.31</v>
      </c>
    </row>
    <row r="92" spans="1:2" x14ac:dyDescent="0.25">
      <c r="A92" s="145" t="s">
        <v>236</v>
      </c>
      <c r="B92" s="148">
        <v>146</v>
      </c>
    </row>
    <row r="93" spans="1:2" x14ac:dyDescent="0.25">
      <c r="A93" s="145" t="s">
        <v>237</v>
      </c>
      <c r="B93" s="148">
        <v>626.09</v>
      </c>
    </row>
    <row r="94" spans="1:2" x14ac:dyDescent="0.25">
      <c r="A94" s="145" t="s">
        <v>238</v>
      </c>
      <c r="B94" s="148">
        <v>3977.83</v>
      </c>
    </row>
    <row r="95" spans="1:2" x14ac:dyDescent="0.25">
      <c r="A95" s="145" t="s">
        <v>198</v>
      </c>
      <c r="B95" s="148">
        <v>42491.02</v>
      </c>
    </row>
    <row r="96" spans="1:2" x14ac:dyDescent="0.25">
      <c r="A96" s="145" t="s">
        <v>143</v>
      </c>
      <c r="B96" s="146">
        <v>132343.48000000001</v>
      </c>
    </row>
    <row r="97" spans="1:2" x14ac:dyDescent="0.25">
      <c r="A97" t="s">
        <v>144</v>
      </c>
      <c r="B97">
        <v>132343.48000000001</v>
      </c>
    </row>
    <row r="99" spans="1:2" x14ac:dyDescent="0.25">
      <c r="A99" s="160" t="s">
        <v>251</v>
      </c>
      <c r="B99" s="158"/>
    </row>
  </sheetData>
  <mergeCells count="5">
    <mergeCell ref="D1:K1"/>
    <mergeCell ref="A22:B22"/>
    <mergeCell ref="A23:B23"/>
    <mergeCell ref="A24:B24"/>
    <mergeCell ref="A99:B9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80" zoomScaleNormal="80" workbookViewId="0">
      <selection activeCell="Y24" sqref="Y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C6792-7FAE-4E59-9EF2-4036E1D3D87B}">
  <dimension ref="C2:P16"/>
  <sheetViews>
    <sheetView topLeftCell="A7" workbookViewId="0">
      <selection activeCell="B27" sqref="B27"/>
    </sheetView>
  </sheetViews>
  <sheetFormatPr defaultRowHeight="15" x14ac:dyDescent="0.25"/>
  <cols>
    <col min="3" max="3" width="9.28515625" bestFit="1" customWidth="1"/>
    <col min="4" max="12" width="11.5703125" bestFit="1" customWidth="1"/>
    <col min="13" max="14" width="12.28515625" bestFit="1" customWidth="1"/>
    <col min="15" max="15" width="11.5703125" bestFit="1" customWidth="1"/>
    <col min="16" max="16" width="12.5703125" bestFit="1" customWidth="1"/>
  </cols>
  <sheetData>
    <row r="2" spans="3:16" x14ac:dyDescent="0.25">
      <c r="C2" t="s">
        <v>168</v>
      </c>
    </row>
    <row r="3" spans="3:16" x14ac:dyDescent="0.25">
      <c r="C3" s="52" t="str">
        <f>Report!N6</f>
        <v>KeyBank</v>
      </c>
      <c r="D3" s="52" t="str">
        <f>Report!O6</f>
        <v>Jan</v>
      </c>
      <c r="E3" s="52" t="str">
        <f>Report!P6</f>
        <v>Feb</v>
      </c>
      <c r="F3" s="52" t="str">
        <f>Report!Q6</f>
        <v>Mar</v>
      </c>
      <c r="G3" s="52" t="str">
        <f>Report!R6</f>
        <v>Apr</v>
      </c>
      <c r="H3" s="52" t="str">
        <f>Report!S6</f>
        <v>May</v>
      </c>
      <c r="I3" s="52" t="str">
        <f>Report!T6</f>
        <v>Jun</v>
      </c>
      <c r="J3" s="52" t="str">
        <f>Report!U6</f>
        <v>Jul</v>
      </c>
      <c r="K3" s="52" t="str">
        <f>Report!V6</f>
        <v>Aug</v>
      </c>
      <c r="L3" s="52" t="str">
        <f>Report!W6</f>
        <v>Sep</v>
      </c>
      <c r="M3" s="52" t="str">
        <f>Report!X6</f>
        <v>Oct</v>
      </c>
      <c r="N3" s="52" t="str">
        <f>Report!Y6</f>
        <v>Nov</v>
      </c>
      <c r="O3" s="52" t="str">
        <f>Report!Z6</f>
        <v>Dec</v>
      </c>
      <c r="P3" s="52" t="str">
        <f>Report!AA6</f>
        <v>Totals</v>
      </c>
    </row>
    <row r="4" spans="3:16" x14ac:dyDescent="0.25">
      <c r="C4" s="88" t="s">
        <v>140</v>
      </c>
      <c r="D4" s="88">
        <f>Report!O7</f>
        <v>45688</v>
      </c>
      <c r="E4" s="88">
        <f>Report!P7</f>
        <v>45717</v>
      </c>
      <c r="F4" s="88">
        <f>Report!Q7</f>
        <v>45752</v>
      </c>
      <c r="G4" s="88">
        <f>Report!R7</f>
        <v>45777</v>
      </c>
      <c r="H4" s="88">
        <f>Report!S7</f>
        <v>45808</v>
      </c>
      <c r="I4" s="88">
        <f>Report!T7</f>
        <v>45838</v>
      </c>
      <c r="J4" s="88">
        <f>Report!U7</f>
        <v>45869</v>
      </c>
      <c r="K4" s="88">
        <f>Report!V7</f>
        <v>45900</v>
      </c>
      <c r="L4" s="88">
        <f>Report!W7</f>
        <v>45930</v>
      </c>
      <c r="M4" s="88">
        <f>Report!X7</f>
        <v>45961</v>
      </c>
      <c r="N4" s="88">
        <f>Report!Y7</f>
        <v>45991</v>
      </c>
      <c r="O4" s="88">
        <f>Report!Z7</f>
        <v>46022</v>
      </c>
      <c r="P4" s="88"/>
    </row>
    <row r="5" spans="3:16" x14ac:dyDescent="0.25">
      <c r="C5" s="52" t="str">
        <f>Report!N8</f>
        <v>Opening</v>
      </c>
      <c r="D5" s="75">
        <f>Report!O8</f>
        <v>44659.7</v>
      </c>
      <c r="E5" s="75">
        <f>Report!P8</f>
        <v>45665.51</v>
      </c>
      <c r="F5" s="75">
        <f>Report!Q8</f>
        <v>44747.13</v>
      </c>
      <c r="G5" s="75">
        <f>Report!R8</f>
        <v>47355.62</v>
      </c>
      <c r="H5" s="75">
        <f>Report!S8</f>
        <v>56281.81</v>
      </c>
      <c r="I5" s="75">
        <f>Report!T8</f>
        <v>47710.23</v>
      </c>
      <c r="J5" s="75">
        <f>Report!U8</f>
        <v>46246.33</v>
      </c>
      <c r="K5" s="75">
        <f>Report!V8</f>
        <v>46712.47</v>
      </c>
      <c r="L5" s="75">
        <f>Report!W8</f>
        <v>43411.23</v>
      </c>
      <c r="M5" s="75">
        <f>Report!X8</f>
        <v>56367.19</v>
      </c>
      <c r="N5" s="75">
        <f>Report!Y8</f>
        <v>56984.02</v>
      </c>
      <c r="O5" s="75">
        <f>Report!Z8</f>
        <v>56981.36</v>
      </c>
      <c r="P5" s="75">
        <f>Report!AA8</f>
        <v>44659.7</v>
      </c>
    </row>
    <row r="6" spans="3:16" x14ac:dyDescent="0.25">
      <c r="C6" s="52" t="str">
        <f>Report!N9</f>
        <v>Deposits</v>
      </c>
      <c r="D6" s="75">
        <f>Report!O9</f>
        <v>8461.51</v>
      </c>
      <c r="E6" s="75">
        <f>Report!P9</f>
        <v>3997.62</v>
      </c>
      <c r="F6" s="75">
        <f>Report!Q9</f>
        <v>8296.39</v>
      </c>
      <c r="G6" s="75">
        <f>Report!R9</f>
        <v>15654.72</v>
      </c>
      <c r="H6" s="75">
        <f>Report!S9</f>
        <v>25581.97</v>
      </c>
      <c r="I6" s="75">
        <f>Report!T9</f>
        <v>15413.52</v>
      </c>
      <c r="J6" s="75">
        <f>Report!U9</f>
        <v>14575.15</v>
      </c>
      <c r="K6" s="75">
        <f>Report!V9</f>
        <v>7935.2</v>
      </c>
      <c r="L6" s="75">
        <f>Report!W9</f>
        <v>24376.39</v>
      </c>
      <c r="M6" s="75">
        <f>Report!X9</f>
        <v>10561.54</v>
      </c>
      <c r="N6" s="75">
        <f>Report!Y9</f>
        <v>7518.36</v>
      </c>
      <c r="O6" s="75">
        <f>Report!Z9</f>
        <v>26375.13</v>
      </c>
      <c r="P6" s="75">
        <f>Report!AA9</f>
        <v>168747.49999999997</v>
      </c>
    </row>
    <row r="7" spans="3:16" x14ac:dyDescent="0.25">
      <c r="C7" s="52" t="str">
        <f>Report!N10</f>
        <v>Expenses</v>
      </c>
      <c r="D7" s="75">
        <f>Report!O10</f>
        <v>7455.7</v>
      </c>
      <c r="E7" s="75">
        <f>Report!P10</f>
        <v>4916</v>
      </c>
      <c r="F7" s="75">
        <f>Report!Q10</f>
        <v>5687.9</v>
      </c>
      <c r="G7" s="75">
        <f>Report!R10</f>
        <v>6728.53</v>
      </c>
      <c r="H7" s="75">
        <f>Report!S10</f>
        <v>34153.550000000003</v>
      </c>
      <c r="I7" s="75">
        <f>Report!T10</f>
        <v>16877.419999999998</v>
      </c>
      <c r="J7" s="75">
        <f>Report!U10</f>
        <v>14109.01</v>
      </c>
      <c r="K7" s="75">
        <f>Report!V10</f>
        <v>11236.44</v>
      </c>
      <c r="L7" s="75">
        <f>Report!W10</f>
        <v>11420.43</v>
      </c>
      <c r="M7" s="75">
        <f>Report!X10</f>
        <v>9944.7099999999991</v>
      </c>
      <c r="N7" s="75">
        <f>Report!Y10</f>
        <v>7521</v>
      </c>
      <c r="O7" s="75">
        <f>Report!Z10</f>
        <v>12758.58</v>
      </c>
      <c r="P7" s="75">
        <f>Report!AA10</f>
        <v>142809.26999999999</v>
      </c>
    </row>
    <row r="8" spans="3:16" x14ac:dyDescent="0.25">
      <c r="C8" s="52" t="str">
        <f>Report!N11</f>
        <v>Closing</v>
      </c>
      <c r="D8" s="75">
        <f>Report!O11</f>
        <v>45665.51</v>
      </c>
      <c r="E8" s="75">
        <f>Report!P11</f>
        <v>44747.13</v>
      </c>
      <c r="F8" s="75">
        <f>Report!Q11</f>
        <v>47355.62</v>
      </c>
      <c r="G8" s="75">
        <f>Report!R11</f>
        <v>56281.81</v>
      </c>
      <c r="H8" s="75">
        <f>Report!S11</f>
        <v>47710.23</v>
      </c>
      <c r="I8" s="75">
        <f>Report!T11</f>
        <v>46246.33</v>
      </c>
      <c r="J8" s="75">
        <f>Report!U11</f>
        <v>46712.47</v>
      </c>
      <c r="K8" s="75">
        <f>Report!V11</f>
        <v>43411.23</v>
      </c>
      <c r="L8" s="75">
        <f>Report!W11</f>
        <v>56367.19</v>
      </c>
      <c r="M8" s="75">
        <f>Report!X11</f>
        <v>56984.02</v>
      </c>
      <c r="N8" s="75">
        <f>Report!Y11</f>
        <v>56981.36</v>
      </c>
      <c r="O8" s="75">
        <f>Report!Z11</f>
        <v>70597.929999999993</v>
      </c>
      <c r="P8" s="75">
        <f>Report!AA11</f>
        <v>70597.929999999993</v>
      </c>
    </row>
    <row r="9" spans="3:16" x14ac:dyDescent="0.25">
      <c r="C9" s="52" t="str">
        <f>Report!N12</f>
        <v>change</v>
      </c>
      <c r="D9" s="75">
        <f>Report!O12</f>
        <v>1005.8100000000049</v>
      </c>
      <c r="E9" s="75">
        <f>Report!P12</f>
        <v>-918.38000000000466</v>
      </c>
      <c r="F9" s="75">
        <f>Report!Q12</f>
        <v>2608.4900000000052</v>
      </c>
      <c r="G9" s="75">
        <f>Report!R12</f>
        <v>8926.1899999999951</v>
      </c>
      <c r="H9" s="75">
        <f>Report!S12</f>
        <v>-8571.5799999999945</v>
      </c>
      <c r="I9" s="75">
        <f>Report!T12</f>
        <v>-1463.9000000000015</v>
      </c>
      <c r="J9" s="75">
        <f>Report!U12</f>
        <v>466.13999999999942</v>
      </c>
      <c r="K9" s="75">
        <f>Report!V12</f>
        <v>-3301.239999999998</v>
      </c>
      <c r="L9" s="75">
        <f>Report!W12</f>
        <v>12955.96</v>
      </c>
      <c r="M9" s="75">
        <f>Report!X12</f>
        <v>616.82999999999447</v>
      </c>
      <c r="N9" s="75">
        <f>Report!Y12</f>
        <v>-2.6599999999962165</v>
      </c>
      <c r="O9" s="75">
        <f>Report!Z12</f>
        <v>13616.569999999992</v>
      </c>
      <c r="P9" s="75">
        <f>Report!AA12</f>
        <v>25938.229999999981</v>
      </c>
    </row>
    <row r="12" spans="3:16" x14ac:dyDescent="0.25">
      <c r="C12" t="s">
        <v>139</v>
      </c>
    </row>
    <row r="14" spans="3:16" x14ac:dyDescent="0.25">
      <c r="C14" s="88" t="str">
        <f t="shared" ref="C14:O14" si="0">C4</f>
        <v>Date</v>
      </c>
      <c r="D14" s="88">
        <f t="shared" si="0"/>
        <v>45688</v>
      </c>
      <c r="E14" s="88">
        <f t="shared" si="0"/>
        <v>45717</v>
      </c>
      <c r="F14" s="88">
        <f t="shared" si="0"/>
        <v>45752</v>
      </c>
      <c r="G14" s="88">
        <f t="shared" si="0"/>
        <v>45777</v>
      </c>
      <c r="H14" s="88">
        <f t="shared" si="0"/>
        <v>45808</v>
      </c>
      <c r="I14" s="88">
        <f t="shared" si="0"/>
        <v>45838</v>
      </c>
      <c r="J14" s="88">
        <f t="shared" si="0"/>
        <v>45869</v>
      </c>
      <c r="K14" s="88">
        <f t="shared" si="0"/>
        <v>45900</v>
      </c>
      <c r="L14" s="88">
        <f t="shared" si="0"/>
        <v>45930</v>
      </c>
      <c r="M14" s="88">
        <f t="shared" si="0"/>
        <v>45961</v>
      </c>
      <c r="N14" s="88">
        <f t="shared" si="0"/>
        <v>45991</v>
      </c>
      <c r="O14" s="88">
        <f t="shared" si="0"/>
        <v>46022</v>
      </c>
    </row>
    <row r="15" spans="3:16" x14ac:dyDescent="0.25">
      <c r="C15" s="52" t="str">
        <f t="shared" ref="C15:O15" si="1">C6</f>
        <v>Deposits</v>
      </c>
      <c r="D15" s="75">
        <f t="shared" si="1"/>
        <v>8461.51</v>
      </c>
      <c r="E15" s="75">
        <f t="shared" si="1"/>
        <v>3997.62</v>
      </c>
      <c r="F15" s="75">
        <f t="shared" si="1"/>
        <v>8296.39</v>
      </c>
      <c r="G15" s="75">
        <f t="shared" si="1"/>
        <v>15654.72</v>
      </c>
      <c r="H15" s="75">
        <f t="shared" si="1"/>
        <v>25581.97</v>
      </c>
      <c r="I15" s="75">
        <f t="shared" si="1"/>
        <v>15413.52</v>
      </c>
      <c r="J15" s="75">
        <f t="shared" si="1"/>
        <v>14575.15</v>
      </c>
      <c r="K15" s="75">
        <f t="shared" si="1"/>
        <v>7935.2</v>
      </c>
      <c r="L15" s="75">
        <f t="shared" si="1"/>
        <v>24376.39</v>
      </c>
      <c r="M15" s="75">
        <f t="shared" si="1"/>
        <v>10561.54</v>
      </c>
      <c r="N15" s="75">
        <f t="shared" si="1"/>
        <v>7518.36</v>
      </c>
      <c r="O15" s="75">
        <f t="shared" si="1"/>
        <v>26375.13</v>
      </c>
    </row>
    <row r="16" spans="3:16" x14ac:dyDescent="0.25">
      <c r="C16" s="52" t="str">
        <f t="shared" ref="C16:O16" si="2">C7</f>
        <v>Expenses</v>
      </c>
      <c r="D16" s="75">
        <f t="shared" si="2"/>
        <v>7455.7</v>
      </c>
      <c r="E16" s="75">
        <f t="shared" si="2"/>
        <v>4916</v>
      </c>
      <c r="F16" s="75">
        <f t="shared" si="2"/>
        <v>5687.9</v>
      </c>
      <c r="G16" s="75">
        <f t="shared" si="2"/>
        <v>6728.53</v>
      </c>
      <c r="H16" s="75">
        <f t="shared" si="2"/>
        <v>34153.550000000003</v>
      </c>
      <c r="I16" s="75">
        <f t="shared" si="2"/>
        <v>16877.419999999998</v>
      </c>
      <c r="J16" s="75">
        <f t="shared" si="2"/>
        <v>14109.01</v>
      </c>
      <c r="K16" s="75">
        <f t="shared" si="2"/>
        <v>11236.44</v>
      </c>
      <c r="L16" s="75">
        <f t="shared" si="2"/>
        <v>11420.43</v>
      </c>
      <c r="M16" s="75">
        <f t="shared" si="2"/>
        <v>9944.7099999999991</v>
      </c>
      <c r="N16" s="75">
        <f t="shared" si="2"/>
        <v>7521</v>
      </c>
      <c r="O16" s="75">
        <f t="shared" si="2"/>
        <v>12758.58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Account Map</vt:lpstr>
      <vt:lpstr>Expense Chart</vt:lpstr>
      <vt:lpstr>Vanguard Chart</vt:lpstr>
      <vt:lpstr>Keybank Chart</vt:lpstr>
      <vt:lpstr>Report!Print_Area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 Stockmaster</cp:lastModifiedBy>
  <cp:lastPrinted>2026-01-18T18:46:14Z</cp:lastPrinted>
  <dcterms:created xsi:type="dcterms:W3CDTF">2012-09-05T13:51:15Z</dcterms:created>
  <dcterms:modified xsi:type="dcterms:W3CDTF">2026-01-20T18:46:48Z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c214bab5-f725-4967-b001-b0040d00f1ad</vt:lpwstr>
  </property>
</Properties>
</file>